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UPRAVNO VIJECE\SAZIV 2024\30 SJEDNICA UV\plan\Za slanje fin plan 2027 2029\"/>
    </mc:Choice>
  </mc:AlternateContent>
  <xr:revisionPtr revIDLastSave="0" documentId="13_ncr:1_{8D20785A-7C19-47AE-BFCB-F2F2A4FAAFAC}" xr6:coauthVersionLast="47" xr6:coauthVersionMax="47" xr10:uidLastSave="{00000000-0000-0000-0000-000000000000}"/>
  <bookViews>
    <workbookView xWindow="3975" yWindow="3975" windowWidth="23040" windowHeight="12195" xr2:uid="{00000000-000D-0000-FFFF-FFFF00000000}"/>
  </bookViews>
  <sheets>
    <sheet name="Sažetak" sheetId="2" r:id="rId1"/>
    <sheet name="Račun prihoda i rashoda" sheetId="3" r:id="rId2"/>
    <sheet name="Račun financiranja" sheetId="4" r:id="rId3"/>
    <sheet name="Posebni dio" sheetId="5" r:id="rId4"/>
  </sheets>
  <definedNames>
    <definedName name="__S0A_Master_DS__X" localSheetId="0">Sažetak!$A$8:$F$26</definedName>
    <definedName name="__S0A_Naslov_DS__" localSheetId="0">Sažetak!$A$1:$F$7</definedName>
    <definedName name="__S1A_G01_DS__X" localSheetId="2">'Račun financiranja'!#REF!</definedName>
    <definedName name="__S1A_G01_DS__X" localSheetId="1">'Račun prihoda i rashoda'!$A$7:$F$43</definedName>
    <definedName name="__S1A_G02_DS__X" localSheetId="2">'Račun financiranja'!#REF!</definedName>
    <definedName name="__S1A_G02_DS__X" localSheetId="1">'Račun prihoda i rashoda'!$A$8:$F$20</definedName>
    <definedName name="__S1A_G03_DS__X" localSheetId="2">'Račun financiranja'!#REF!</definedName>
    <definedName name="__S1A_G03_DS__X" localSheetId="1">'Račun prihoda i rashoda'!$A$9:$F$12</definedName>
    <definedName name="__S1A_Master_DS__X" localSheetId="2">'Račun financiranja'!#REF!</definedName>
    <definedName name="__S1A_Master_DS__X" localSheetId="1">'Račun prihoda i rashoda'!$A$10:$F$10</definedName>
    <definedName name="__S1A_Naslov_DS__" localSheetId="2">'Račun financiranja'!$A$1:$F$6</definedName>
    <definedName name="__S1A_Naslov_DS__" localSheetId="1">'Račun prihoda i rashoda'!$A$1:$F$6</definedName>
    <definedName name="__S2A_G01_DS__X" localSheetId="3">'Posebni dio'!$A$6:$C$7</definedName>
    <definedName name="__S2A_Master_DS__X" localSheetId="3">'Posebni dio'!$A$7:$C$7</definedName>
    <definedName name="__S2A_Naslov_DS__" localSheetId="3">'Posebni dio'!$A$1:$C$5</definedName>
    <definedName name="S0A_RedoviSveuk" localSheetId="0">Sažetak!#REF!</definedName>
    <definedName name="S0A_Ver1" localSheetId="0">Sažetak!$A$8:$F$26</definedName>
    <definedName name="S1A_RedoviSveuk" localSheetId="2">'Račun financiranja'!$A$7:$F$7</definedName>
    <definedName name="S1A_RedoviSveuk" localSheetId="1">'Račun prihoda i rashoda'!$A$48:$F$48</definedName>
    <definedName name="S2A_RedoviSveuk" localSheetId="3">'Posebni dio'!$A$8:$C$8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8" i="2"/>
  <c r="F10" i="2" s="1"/>
  <c r="E8" i="2"/>
  <c r="E10" i="2" s="1"/>
  <c r="D8" i="2"/>
  <c r="F8" i="5"/>
  <c r="D25" i="2"/>
  <c r="E25" i="2"/>
  <c r="F25" i="2"/>
  <c r="D22" i="2"/>
  <c r="E22" i="2"/>
  <c r="F22" i="2"/>
  <c r="F14" i="2"/>
  <c r="D14" i="2"/>
  <c r="D26" i="2" s="1"/>
  <c r="E14" i="2"/>
  <c r="D13" i="2"/>
  <c r="E13" i="2"/>
  <c r="F13" i="2"/>
  <c r="D10" i="2"/>
  <c r="F26" i="2" l="1"/>
  <c r="E26" i="2"/>
  <c r="F86" i="3"/>
  <c r="D84" i="3"/>
  <c r="C120" i="3"/>
  <c r="C99" i="3"/>
  <c r="C48" i="3"/>
  <c r="C7" i="3"/>
  <c r="B7" i="3" l="1"/>
  <c r="F17" i="5"/>
  <c r="E17" i="5"/>
  <c r="D17" i="5"/>
  <c r="F9" i="5"/>
  <c r="E9" i="5"/>
  <c r="D9" i="5"/>
  <c r="C9" i="5"/>
  <c r="B9" i="5"/>
  <c r="F7" i="5"/>
  <c r="E7" i="5"/>
  <c r="D7" i="5"/>
  <c r="C7" i="5"/>
  <c r="B7" i="5"/>
  <c r="F6" i="5"/>
  <c r="E6" i="5"/>
  <c r="D6" i="5"/>
  <c r="C6" i="5"/>
  <c r="B6" i="5"/>
  <c r="F5" i="5"/>
  <c r="E5" i="5"/>
  <c r="D5" i="5"/>
  <c r="C5" i="5"/>
  <c r="B5" i="5"/>
  <c r="D48" i="3" l="1"/>
  <c r="F48" i="3"/>
  <c r="E37" i="3"/>
  <c r="F37" i="3"/>
  <c r="E34" i="3"/>
  <c r="F34" i="3"/>
  <c r="E28" i="3"/>
  <c r="F28" i="3"/>
  <c r="E25" i="3"/>
  <c r="F25" i="3"/>
  <c r="E21" i="3"/>
  <c r="F21" i="3"/>
  <c r="F8" i="3"/>
  <c r="E192" i="3"/>
  <c r="F192" i="3"/>
  <c r="E190" i="3"/>
  <c r="F190" i="3"/>
  <c r="D192" i="3"/>
  <c r="D190" i="3"/>
  <c r="F191" i="3"/>
  <c r="E191" i="3"/>
  <c r="D191" i="3"/>
  <c r="E179" i="3"/>
  <c r="F179" i="3"/>
  <c r="D179" i="3"/>
  <c r="D158" i="3"/>
  <c r="E158" i="3"/>
  <c r="F158" i="3"/>
  <c r="D160" i="3"/>
  <c r="E160" i="3"/>
  <c r="F160" i="3"/>
  <c r="D162" i="3"/>
  <c r="E162" i="3"/>
  <c r="F162" i="3"/>
  <c r="D164" i="3"/>
  <c r="E164" i="3"/>
  <c r="F164" i="3"/>
  <c r="D175" i="3"/>
  <c r="E175" i="3"/>
  <c r="F175" i="3"/>
  <c r="D177" i="3"/>
  <c r="E177" i="3"/>
  <c r="F177" i="3"/>
  <c r="D150" i="3"/>
  <c r="E150" i="3"/>
  <c r="F150" i="3"/>
  <c r="D148" i="3"/>
  <c r="E148" i="3"/>
  <c r="F148" i="3"/>
  <c r="D137" i="3"/>
  <c r="E137" i="3"/>
  <c r="F137" i="3"/>
  <c r="D135" i="3"/>
  <c r="E135" i="3"/>
  <c r="F135" i="3"/>
  <c r="D133" i="3"/>
  <c r="E133" i="3"/>
  <c r="F133" i="3"/>
  <c r="D131" i="3"/>
  <c r="D152" i="3" s="1"/>
  <c r="E131" i="3"/>
  <c r="E152" i="3" s="1"/>
  <c r="F131" i="3"/>
  <c r="F152" i="3" s="1"/>
  <c r="D118" i="3"/>
  <c r="E118" i="3"/>
  <c r="F118" i="3"/>
  <c r="D117" i="3"/>
  <c r="E117" i="3"/>
  <c r="F117" i="3"/>
  <c r="D114" i="3"/>
  <c r="E114" i="3"/>
  <c r="F114" i="3"/>
  <c r="D108" i="3"/>
  <c r="E108" i="3"/>
  <c r="E105" i="3" s="1"/>
  <c r="F108" i="3"/>
  <c r="F105" i="3" s="1"/>
  <c r="D106" i="3"/>
  <c r="E106" i="3"/>
  <c r="F106" i="3"/>
  <c r="D102" i="3"/>
  <c r="E102" i="3"/>
  <c r="F102" i="3"/>
  <c r="D101" i="3"/>
  <c r="E101" i="3"/>
  <c r="F101" i="3"/>
  <c r="D99" i="3"/>
  <c r="E99" i="3"/>
  <c r="F99" i="3"/>
  <c r="D98" i="3"/>
  <c r="E98" i="3"/>
  <c r="F98" i="3"/>
  <c r="D93" i="3"/>
  <c r="E93" i="3"/>
  <c r="F93" i="3"/>
  <c r="D92" i="3"/>
  <c r="E92" i="3"/>
  <c r="F92" i="3"/>
  <c r="E84" i="3"/>
  <c r="F84" i="3"/>
  <c r="D74" i="3"/>
  <c r="E74" i="3"/>
  <c r="F74" i="3"/>
  <c r="D67" i="3"/>
  <c r="E67" i="3"/>
  <c r="F67" i="3"/>
  <c r="D63" i="3"/>
  <c r="E63" i="3"/>
  <c r="F63" i="3"/>
  <c r="D60" i="3"/>
  <c r="E60" i="3"/>
  <c r="F60" i="3"/>
  <c r="D58" i="3"/>
  <c r="E58" i="3"/>
  <c r="F58" i="3"/>
  <c r="D56" i="3"/>
  <c r="E56" i="3"/>
  <c r="F56" i="3"/>
  <c r="D44" i="3"/>
  <c r="E44" i="3"/>
  <c r="F44" i="3"/>
  <c r="D45" i="3"/>
  <c r="E45" i="3"/>
  <c r="F45" i="3"/>
  <c r="D46" i="3"/>
  <c r="E46" i="3"/>
  <c r="F46" i="3"/>
  <c r="D40" i="3"/>
  <c r="E40" i="3"/>
  <c r="F40" i="3"/>
  <c r="D41" i="3"/>
  <c r="E41" i="3"/>
  <c r="F41" i="3"/>
  <c r="D37" i="3"/>
  <c r="D38" i="3"/>
  <c r="E38" i="3"/>
  <c r="F38" i="3"/>
  <c r="D34" i="3"/>
  <c r="D35" i="3"/>
  <c r="E35" i="3"/>
  <c r="F35" i="3"/>
  <c r="D32" i="3"/>
  <c r="D28" i="3" s="1"/>
  <c r="E32" i="3"/>
  <c r="F32" i="3"/>
  <c r="D29" i="3"/>
  <c r="E29" i="3"/>
  <c r="F29" i="3"/>
  <c r="D25" i="3"/>
  <c r="D26" i="3"/>
  <c r="E26" i="3"/>
  <c r="F26" i="3"/>
  <c r="D21" i="3"/>
  <c r="D22" i="3"/>
  <c r="E22" i="3"/>
  <c r="F22" i="3"/>
  <c r="D17" i="3"/>
  <c r="E17" i="3"/>
  <c r="E48" i="3" s="1"/>
  <c r="F17" i="3"/>
  <c r="D13" i="3"/>
  <c r="E13" i="3"/>
  <c r="F13" i="3"/>
  <c r="D9" i="3"/>
  <c r="E9" i="3"/>
  <c r="F9" i="3"/>
  <c r="F7" i="3" s="1"/>
  <c r="D244" i="5"/>
  <c r="D265" i="5"/>
  <c r="D260" i="5" s="1"/>
  <c r="E265" i="5"/>
  <c r="E260" i="5" s="1"/>
  <c r="F265" i="5"/>
  <c r="F260" i="5" s="1"/>
  <c r="D261" i="5"/>
  <c r="E261" i="5"/>
  <c r="F261" i="5"/>
  <c r="D255" i="5"/>
  <c r="E255" i="5"/>
  <c r="F255" i="5"/>
  <c r="D254" i="5"/>
  <c r="E254" i="5"/>
  <c r="F254" i="5"/>
  <c r="D250" i="5"/>
  <c r="E250" i="5"/>
  <c r="F250" i="5"/>
  <c r="D251" i="5"/>
  <c r="E251" i="5"/>
  <c r="F251" i="5"/>
  <c r="D248" i="5"/>
  <c r="E248" i="5"/>
  <c r="F248" i="5"/>
  <c r="D247" i="5"/>
  <c r="E247" i="5"/>
  <c r="F247" i="5"/>
  <c r="F244" i="5"/>
  <c r="E244" i="5"/>
  <c r="B244" i="5"/>
  <c r="F236" i="5"/>
  <c r="E236" i="5"/>
  <c r="D236" i="5"/>
  <c r="B236" i="5"/>
  <c r="B247" i="5"/>
  <c r="C247" i="5"/>
  <c r="F232" i="5"/>
  <c r="E232" i="5"/>
  <c r="D232" i="5"/>
  <c r="B232" i="5"/>
  <c r="D226" i="5"/>
  <c r="E226" i="5"/>
  <c r="F226" i="5"/>
  <c r="D216" i="5"/>
  <c r="E216" i="5"/>
  <c r="F216" i="5"/>
  <c r="D212" i="5"/>
  <c r="E212" i="5"/>
  <c r="F212" i="5"/>
  <c r="D204" i="5"/>
  <c r="E204" i="5"/>
  <c r="F204" i="5"/>
  <c r="D188" i="5"/>
  <c r="E188" i="5"/>
  <c r="F188" i="5"/>
  <c r="D184" i="5"/>
  <c r="E184" i="5"/>
  <c r="F184" i="5"/>
  <c r="D177" i="5"/>
  <c r="D172" i="5" s="1"/>
  <c r="E177" i="5"/>
  <c r="E172" i="5" s="1"/>
  <c r="F177" i="5"/>
  <c r="F172" i="5" s="1"/>
  <c r="D173" i="5"/>
  <c r="E173" i="5"/>
  <c r="F173" i="5"/>
  <c r="D162" i="5"/>
  <c r="D157" i="5" s="1"/>
  <c r="E162" i="5"/>
  <c r="E157" i="5" s="1"/>
  <c r="F162" i="5"/>
  <c r="F157" i="5" s="1"/>
  <c r="D158" i="5"/>
  <c r="E158" i="5"/>
  <c r="F158" i="5"/>
  <c r="D145" i="5"/>
  <c r="D140" i="5" s="1"/>
  <c r="E145" i="5"/>
  <c r="E140" i="5" s="1"/>
  <c r="F145" i="5"/>
  <c r="F140" i="5" s="1"/>
  <c r="D141" i="5"/>
  <c r="E141" i="5"/>
  <c r="F141" i="5"/>
  <c r="D138" i="5"/>
  <c r="E138" i="5"/>
  <c r="F138" i="5"/>
  <c r="D136" i="5"/>
  <c r="E136" i="5"/>
  <c r="F136" i="5"/>
  <c r="D133" i="5"/>
  <c r="E133" i="5"/>
  <c r="F133" i="5"/>
  <c r="D129" i="5"/>
  <c r="D126" i="5" s="1"/>
  <c r="E129" i="5"/>
  <c r="E126" i="5" s="1"/>
  <c r="F129" i="5"/>
  <c r="F126" i="5" s="1"/>
  <c r="D127" i="5"/>
  <c r="E127" i="5"/>
  <c r="F127" i="5"/>
  <c r="D124" i="5"/>
  <c r="D112" i="5" s="1"/>
  <c r="E124" i="5"/>
  <c r="E112" i="5" s="1"/>
  <c r="F124" i="5"/>
  <c r="F112" i="5" s="1"/>
  <c r="D113" i="5"/>
  <c r="E113" i="5"/>
  <c r="F113" i="5"/>
  <c r="D106" i="5"/>
  <c r="E106" i="5"/>
  <c r="F106" i="5"/>
  <c r="D104" i="5"/>
  <c r="E104" i="5"/>
  <c r="F104" i="5"/>
  <c r="D102" i="5"/>
  <c r="E102" i="5"/>
  <c r="F102" i="5"/>
  <c r="D97" i="5"/>
  <c r="E97" i="5"/>
  <c r="F97" i="5"/>
  <c r="D71" i="5"/>
  <c r="E71" i="5"/>
  <c r="F71" i="5"/>
  <c r="D67" i="5"/>
  <c r="E67" i="5"/>
  <c r="F67" i="5"/>
  <c r="D39" i="5"/>
  <c r="E39" i="5"/>
  <c r="F39" i="5"/>
  <c r="D43" i="5"/>
  <c r="E43" i="5"/>
  <c r="F43" i="5"/>
  <c r="D63" i="5"/>
  <c r="E63" i="5"/>
  <c r="F63" i="5"/>
  <c r="E8" i="3" l="1"/>
  <c r="E7" i="3"/>
  <c r="F132" i="5"/>
  <c r="D7" i="3"/>
  <c r="D104" i="3"/>
  <c r="F55" i="3"/>
  <c r="E55" i="3"/>
  <c r="D55" i="3"/>
  <c r="F104" i="3"/>
  <c r="D105" i="3"/>
  <c r="E104" i="3"/>
  <c r="D8" i="3"/>
  <c r="F62" i="3"/>
  <c r="F54" i="3" s="1"/>
  <c r="D62" i="3"/>
  <c r="D54" i="3" s="1"/>
  <c r="E62" i="3"/>
  <c r="E54" i="3" s="1"/>
  <c r="E231" i="5"/>
  <c r="F231" i="5"/>
  <c r="D231" i="5"/>
  <c r="F38" i="5"/>
  <c r="E37" i="5"/>
  <c r="D38" i="5"/>
  <c r="E132" i="5"/>
  <c r="F211" i="5"/>
  <c r="D132" i="5"/>
  <c r="E211" i="5"/>
  <c r="D37" i="5"/>
  <c r="E38" i="5"/>
  <c r="D211" i="5"/>
  <c r="F37" i="5"/>
  <c r="F183" i="5"/>
  <c r="E183" i="5"/>
  <c r="D183" i="5"/>
  <c r="F66" i="5"/>
  <c r="D66" i="5"/>
  <c r="E66" i="5"/>
  <c r="C25" i="2"/>
  <c r="C22" i="2"/>
  <c r="C13" i="2"/>
  <c r="C10" i="2"/>
  <c r="C192" i="3"/>
  <c r="C190" i="3"/>
  <c r="C177" i="3"/>
  <c r="C175" i="3"/>
  <c r="C164" i="3"/>
  <c r="C162" i="3"/>
  <c r="C160" i="3"/>
  <c r="C158" i="3"/>
  <c r="C150" i="3"/>
  <c r="C148" i="3"/>
  <c r="C137" i="3"/>
  <c r="C135" i="3"/>
  <c r="C133" i="3"/>
  <c r="C131" i="3"/>
  <c r="C118" i="3"/>
  <c r="C114" i="3"/>
  <c r="C108" i="3"/>
  <c r="C106" i="3"/>
  <c r="C102" i="3"/>
  <c r="C101" i="3"/>
  <c r="C98" i="3"/>
  <c r="C92" i="3"/>
  <c r="C84" i="3"/>
  <c r="C74" i="3"/>
  <c r="C67" i="3"/>
  <c r="C63" i="3"/>
  <c r="C60" i="3"/>
  <c r="C58" i="3"/>
  <c r="C56" i="3"/>
  <c r="C46" i="3"/>
  <c r="C45" i="3"/>
  <c r="C44" i="3"/>
  <c r="C41" i="3"/>
  <c r="C38" i="3"/>
  <c r="C37" i="3"/>
  <c r="C35" i="3"/>
  <c r="C34" i="3"/>
  <c r="C32" i="3"/>
  <c r="C29" i="3"/>
  <c r="C26" i="3"/>
  <c r="C25" i="3"/>
  <c r="C22" i="3"/>
  <c r="C21" i="3"/>
  <c r="C17" i="3"/>
  <c r="C13" i="3"/>
  <c r="C9" i="3"/>
  <c r="C23" i="4"/>
  <c r="E7" i="4"/>
  <c r="E6" i="4"/>
  <c r="E120" i="3" l="1"/>
  <c r="F120" i="3"/>
  <c r="D120" i="3"/>
  <c r="C179" i="3"/>
  <c r="C104" i="3"/>
  <c r="C54" i="3"/>
  <c r="C152" i="3"/>
  <c r="D65" i="5"/>
  <c r="F65" i="5"/>
  <c r="F267" i="5" s="1"/>
  <c r="E65" i="5"/>
  <c r="C14" i="2"/>
  <c r="C26" i="2" s="1"/>
  <c r="D267" i="5" l="1"/>
  <c r="E267" i="5"/>
  <c r="B41" i="3"/>
  <c r="B13" i="3"/>
  <c r="B25" i="2" l="1"/>
  <c r="B204" i="5"/>
  <c r="B188" i="5"/>
  <c r="B106" i="5"/>
  <c r="C265" i="5"/>
  <c r="C260" i="5" s="1"/>
  <c r="B265" i="5"/>
  <c r="C261" i="5"/>
  <c r="B261" i="5"/>
  <c r="C255" i="5"/>
  <c r="B255" i="5"/>
  <c r="C254" i="5"/>
  <c r="B254" i="5"/>
  <c r="C251" i="5"/>
  <c r="B251" i="5"/>
  <c r="C250" i="5"/>
  <c r="B250" i="5"/>
  <c r="C248" i="5"/>
  <c r="B248" i="5"/>
  <c r="C226" i="5"/>
  <c r="B226" i="5"/>
  <c r="C216" i="5"/>
  <c r="B216" i="5"/>
  <c r="C212" i="5"/>
  <c r="B212" i="5"/>
  <c r="C204" i="5"/>
  <c r="C188" i="5"/>
  <c r="C184" i="5"/>
  <c r="B184" i="5"/>
  <c r="C177" i="5"/>
  <c r="B177" i="5"/>
  <c r="C173" i="5"/>
  <c r="B173" i="5"/>
  <c r="C162" i="5"/>
  <c r="C157" i="5" s="1"/>
  <c r="B162" i="5"/>
  <c r="C158" i="5"/>
  <c r="B158" i="5"/>
  <c r="C145" i="5"/>
  <c r="C140" i="5" s="1"/>
  <c r="B145" i="5"/>
  <c r="C141" i="5"/>
  <c r="B141" i="5"/>
  <c r="C138" i="5"/>
  <c r="B138" i="5"/>
  <c r="C136" i="5"/>
  <c r="B136" i="5"/>
  <c r="C133" i="5"/>
  <c r="B133" i="5"/>
  <c r="C129" i="5"/>
  <c r="C126" i="5" s="1"/>
  <c r="B129" i="5"/>
  <c r="B126" i="5" s="1"/>
  <c r="C127" i="5"/>
  <c r="B127" i="5"/>
  <c r="C124" i="5"/>
  <c r="C112" i="5" s="1"/>
  <c r="B124" i="5"/>
  <c r="B112" i="5" s="1"/>
  <c r="C113" i="5"/>
  <c r="B113" i="5"/>
  <c r="C106" i="5"/>
  <c r="C104" i="5"/>
  <c r="B104" i="5"/>
  <c r="C102" i="5"/>
  <c r="B102" i="5"/>
  <c r="C97" i="5"/>
  <c r="B97" i="5"/>
  <c r="C71" i="5"/>
  <c r="B71" i="5"/>
  <c r="C67" i="5"/>
  <c r="B67" i="5"/>
  <c r="C63" i="5"/>
  <c r="B63" i="5"/>
  <c r="C43" i="5"/>
  <c r="B43" i="5"/>
  <c r="C39" i="5"/>
  <c r="B39" i="5"/>
  <c r="C17" i="5"/>
  <c r="B17" i="5"/>
  <c r="F30" i="4"/>
  <c r="C30" i="4"/>
  <c r="B30" i="4"/>
  <c r="F29" i="4"/>
  <c r="C29" i="4"/>
  <c r="B29" i="4"/>
  <c r="F24" i="4"/>
  <c r="C24" i="4"/>
  <c r="B24" i="4"/>
  <c r="B23" i="4"/>
  <c r="F13" i="4"/>
  <c r="B13" i="4"/>
  <c r="F12" i="4"/>
  <c r="B12" i="4"/>
  <c r="F7" i="4"/>
  <c r="B7" i="4"/>
  <c r="F6" i="4"/>
  <c r="B6" i="4"/>
  <c r="B192" i="3"/>
  <c r="B190" i="3"/>
  <c r="F189" i="3"/>
  <c r="C189" i="3"/>
  <c r="B189" i="3"/>
  <c r="B177" i="3"/>
  <c r="B175" i="3"/>
  <c r="B164" i="3"/>
  <c r="B162" i="3"/>
  <c r="B160" i="3"/>
  <c r="B158" i="3"/>
  <c r="C157" i="3"/>
  <c r="B157" i="3"/>
  <c r="B150" i="3"/>
  <c r="B148" i="3"/>
  <c r="B137" i="3"/>
  <c r="B135" i="3"/>
  <c r="B133" i="3"/>
  <c r="B131" i="3"/>
  <c r="F130" i="3"/>
  <c r="C130" i="3"/>
  <c r="B130" i="3"/>
  <c r="B118" i="3"/>
  <c r="B117" i="3"/>
  <c r="B114" i="3"/>
  <c r="B108" i="3"/>
  <c r="B106" i="3"/>
  <c r="B102" i="3"/>
  <c r="B101" i="3"/>
  <c r="B99" i="3"/>
  <c r="B98" i="3"/>
  <c r="B93" i="3"/>
  <c r="B92" i="3"/>
  <c r="B84" i="3"/>
  <c r="B67" i="3"/>
  <c r="B63" i="3"/>
  <c r="B60" i="3"/>
  <c r="B58" i="3"/>
  <c r="B56" i="3"/>
  <c r="F53" i="3"/>
  <c r="B53" i="3"/>
  <c r="B46" i="3"/>
  <c r="B45" i="3"/>
  <c r="B44" i="3"/>
  <c r="B40" i="3"/>
  <c r="B38" i="3"/>
  <c r="B37" i="3"/>
  <c r="B35" i="3"/>
  <c r="B34" i="3"/>
  <c r="B32" i="3"/>
  <c r="B29" i="3"/>
  <c r="B26" i="3"/>
  <c r="B25" i="3"/>
  <c r="B22" i="3"/>
  <c r="B21" i="3"/>
  <c r="B17" i="3"/>
  <c r="B8" i="3" s="1"/>
  <c r="B9" i="3"/>
  <c r="F6" i="3"/>
  <c r="B6" i="3"/>
  <c r="B22" i="2"/>
  <c r="F19" i="2"/>
  <c r="C19" i="2"/>
  <c r="B19" i="2"/>
  <c r="C18" i="2"/>
  <c r="B18" i="2"/>
  <c r="B14" i="2"/>
  <c r="B13" i="2"/>
  <c r="B10" i="2"/>
  <c r="F7" i="2"/>
  <c r="C7" i="2"/>
  <c r="B7" i="2"/>
  <c r="C183" i="5" l="1"/>
  <c r="B183" i="5"/>
  <c r="B26" i="2"/>
  <c r="B179" i="3"/>
  <c r="B55" i="3"/>
  <c r="B74" i="3"/>
  <c r="C66" i="5"/>
  <c r="B157" i="5"/>
  <c r="B260" i="5"/>
  <c r="B66" i="5"/>
  <c r="B28" i="3"/>
  <c r="B140" i="5"/>
  <c r="B37" i="5"/>
  <c r="B132" i="5"/>
  <c r="B105" i="3"/>
  <c r="C37" i="5"/>
  <c r="C132" i="5"/>
  <c r="B152" i="3"/>
  <c r="B38" i="5"/>
  <c r="B172" i="5"/>
  <c r="B211" i="5"/>
  <c r="B104" i="3"/>
  <c r="C38" i="5"/>
  <c r="C172" i="5"/>
  <c r="C211" i="5"/>
  <c r="B62" i="3" l="1"/>
  <c r="B48" i="3"/>
  <c r="B54" i="3" l="1"/>
  <c r="B120" i="3"/>
  <c r="B65" i="5"/>
  <c r="B36" i="5" s="1"/>
  <c r="C65" i="5"/>
  <c r="C36" i="5" s="1"/>
  <c r="B18" i="5" l="1"/>
  <c r="B267" i="5"/>
  <c r="C18" i="5"/>
  <c r="C19" i="5"/>
  <c r="B19" i="5"/>
  <c r="C267" i="5"/>
</calcChain>
</file>

<file path=xl/sharedStrings.xml><?xml version="1.0" encoding="utf-8"?>
<sst xmlns="http://schemas.openxmlformats.org/spreadsheetml/2006/main" count="598" uniqueCount="302">
  <si>
    <t>Ministarstvo zaštite okoliša i zelene tranzicije</t>
  </si>
  <si>
    <t>I. OPĆI DIO</t>
  </si>
  <si>
    <t>SAŽETAK  RAČUNA PRIHODA I RASHODA I RAČUNA FINANCIRANJA</t>
  </si>
  <si>
    <t>A. SAŽETAK  RAČUNA PRIHODA I RASHODA</t>
  </si>
  <si>
    <t>Brojčana oznaka i naziv</t>
  </si>
  <si>
    <t>Izvorni plan
2026.</t>
  </si>
  <si>
    <t>Tekući plan
2026.</t>
  </si>
  <si>
    <t>1</t>
  </si>
  <si>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</si>
  <si>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</si>
  <si>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</si>
  <si>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</si>
  <si>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</si>
  <si>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</si>
  <si>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</si>
  <si>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B. SAŽETAK  RAČUNA FINANCIRANJA</t>
  </si>
  <si>
    <t>8 Primici od financijske imovine i zaduživanja</t>
  </si>
  <si>
    <t>5 Izdaci za financijsku imovinu i otplate zajmova</t>
  </si>
  <si>
    <t>RAZLIKA PRIMITAKA I IZDATAKA (8 - 5)</t>
  </si>
  <si>
    <t>PRIJENOS SREDSTAVA IZ PRETHODNE GODINE</t>
  </si>
  <si>
    <t>PRIJENOS SREDSTAVA U SLJEDEĆE RAZDOBLJE/GODINU</t>
  </si>
  <si>
    <t>Neto financiranje: (8 - 5) + Donos - Prijenos</t>
  </si>
  <si>
    <t xml:space="preserve">VIŠAK/MANJAK + NETO FINANCIRANJE </t>
  </si>
  <si>
    <t>RAČUN PRIHODA I RASHODA</t>
  </si>
  <si>
    <t xml:space="preserve">IZVJEŠTAJ O PRIHODIMA I RASHODIMA PREMA EKONOMSKOJ KLASIFIKACIJI </t>
  </si>
  <si>
    <t>PRIHODI</t>
  </si>
  <si>
    <t>Brojčana oznaka i naziv grupe</t>
  </si>
  <si>
    <t xml:space="preserve"> 63 Pomoći iz inozemstva i od subjekata unutar općeg proračuna</t>
  </si>
  <si>
    <t xml:space="preserve">  632 Pomoći od međunarodnih organizacija te institucija i tijela EU</t>
  </si>
  <si>
    <t xml:space="preserve">   6321 Tekuće pomoći od međunarodnih organizacija</t>
  </si>
  <si>
    <t xml:space="preserve">   6322 Kapitalne pomoći od međunarodnih organizacija</t>
  </si>
  <si>
    <t xml:space="preserve">   6323 Tekuće pomoći od institucija i tijela  EU</t>
  </si>
  <si>
    <t xml:space="preserve">  634 Pomoći od izvanproračunskih korisnika</t>
  </si>
  <si>
    <t xml:space="preserve">   6341 Tekuće pomoći od izvanproračunskih korisnika</t>
  </si>
  <si>
    <t xml:space="preserve">   6342 Kapitalne pomoći od izvanproračunskih korisnika</t>
  </si>
  <si>
    <t xml:space="preserve">  639 Prijenosi između proračunskih korisnika istog proračuna</t>
  </si>
  <si>
    <t xml:space="preserve">   6391 Tekući prijenosi između proračunskih korisnika istog proračuna</t>
  </si>
  <si>
    <t xml:space="preserve">   6392 Kapitalni prijenosi između proračunskih korisnika istog proračuna</t>
  </si>
  <si>
    <t xml:space="preserve">   6393 Tekući prijenosi između prorač. kor. istog prorač. temeljem prijenosa EU sred.</t>
  </si>
  <si>
    <t xml:space="preserve"> 64 Prihodi od imovine</t>
  </si>
  <si>
    <t xml:space="preserve">  641 Prihodi od financijske imovine</t>
  </si>
  <si>
    <t xml:space="preserve">   6413 Kamate na oročena sredstva i depozite po viđenju</t>
  </si>
  <si>
    <t xml:space="preserve">   6415 Prihodi od pozitivnih tečajnih razlika i razlika zbog primjene valutne klauzule</t>
  </si>
  <si>
    <t xml:space="preserve"> 65 Prihodi od upravnih i admin. pristojbi, pristojbi po posebn.propisima i naknada</t>
  </si>
  <si>
    <t xml:space="preserve">  652 Prihodi po posebnim propisima</t>
  </si>
  <si>
    <t xml:space="preserve">   6526 Ostali nespomenuti prihodi</t>
  </si>
  <si>
    <t xml:space="preserve"> 66 Prihodi od prod.proizv.i robe te pruž.usl.i prih.od donac.te povr.po protes.jam.</t>
  </si>
  <si>
    <t xml:space="preserve">  661 Prihodi od prodaje proizvoda i robe te pruženih usluga</t>
  </si>
  <si>
    <t xml:space="preserve">   6614 Prihodi od prodaje proizvoda i robe</t>
  </si>
  <si>
    <t xml:space="preserve">   6615 Prihodi od pruženih usluga</t>
  </si>
  <si>
    <t xml:space="preserve">  663 Donacije od pr.i fiz.os.izvan općeg pror.te povrat don.i kapit.pom.po protes.jam</t>
  </si>
  <si>
    <t xml:space="preserve">   6631 Tekuće donacije</t>
  </si>
  <si>
    <t xml:space="preserve"> 67 Prihodi iz nadležnog proračuna i od HZZO-a temeljem ugovornih obveza</t>
  </si>
  <si>
    <t xml:space="preserve">  671 Prihodi iz nadležnog proračuna za financiranje redovne djelatnosti prorač. kor.</t>
  </si>
  <si>
    <t xml:space="preserve">   6711 Prihodi iz nadležnog proračuna za financiranje rashoda poslovanja</t>
  </si>
  <si>
    <t xml:space="preserve"> 68 Kazne, upravne mjere i ostali prihodi</t>
  </si>
  <si>
    <t xml:space="preserve">  683 Ostali prihodi</t>
  </si>
  <si>
    <t xml:space="preserve">   6831 Ostali prihodi</t>
  </si>
  <si>
    <t xml:space="preserve"> 69 Raspored prihoda i prijelazni računi</t>
  </si>
  <si>
    <t xml:space="preserve">  691 Raspored prihoda</t>
  </si>
  <si>
    <t xml:space="preserve">   6911 Raspored prihoda</t>
  </si>
  <si>
    <t xml:space="preserve">   6912 Raspored prihoda -odnos</t>
  </si>
  <si>
    <t xml:space="preserve"> 72 Prihodi od prodaje proizvedene dugotrajne imovine</t>
  </si>
  <si>
    <t xml:space="preserve">  722 Prihodi od prodaje postrojenja i opreme</t>
  </si>
  <si>
    <t xml:space="preserve">   7227 Uređaji, strojevi i oprema za ostale namjene</t>
  </si>
  <si>
    <t>SVEUKUPNO:</t>
  </si>
  <si>
    <t>RASHODI</t>
  </si>
  <si>
    <t xml:space="preserve"> 31 Rashodi za zaposlene</t>
  </si>
  <si>
    <t xml:space="preserve">  311 Plaće (Bruto)</t>
  </si>
  <si>
    <t xml:space="preserve">   3111 Plaće za redovan rad</t>
  </si>
  <si>
    <t xml:space="preserve">  312 Ostali rashodi za zaposlene</t>
  </si>
  <si>
    <t xml:space="preserve">   3121 Ostali rashodi za zaposlene</t>
  </si>
  <si>
    <t xml:space="preserve">  313 Doprinosi na plaće</t>
  </si>
  <si>
    <t xml:space="preserve">   3132 Doprinosi za obvezno zdravstveno osiguranje</t>
  </si>
  <si>
    <t xml:space="preserve"> 32 Materijalni rashodi</t>
  </si>
  <si>
    <t xml:space="preserve">  321 Naknade troškova zaposlenima</t>
  </si>
  <si>
    <t xml:space="preserve">   3211 Službena putovanja</t>
  </si>
  <si>
    <t xml:space="preserve">   3212 Naknade za prijevoz, za rad na terenu i odvojeni život</t>
  </si>
  <si>
    <t xml:space="preserve">   3213 Stručno usavršavanje zaposlenika</t>
  </si>
  <si>
    <t xml:space="preserve">  322 Rashodi za materijal i energiju</t>
  </si>
  <si>
    <t xml:space="preserve">   3221 Uredski materijal i ostali materijalni rashodi</t>
  </si>
  <si>
    <t xml:space="preserve">   3222 Materijal i sirovine</t>
  </si>
  <si>
    <t xml:space="preserve">   3223 Energija</t>
  </si>
  <si>
    <t xml:space="preserve">   3224 Materijal i dijelovi za tekuće i investicijsko održavanje</t>
  </si>
  <si>
    <t xml:space="preserve">   3225 Sitni inventar i autogume</t>
  </si>
  <si>
    <t xml:space="preserve">   3227 Službena, radna i zaštitna odjeća i obuća</t>
  </si>
  <si>
    <t xml:space="preserve">  323 Rashodi za usluge</t>
  </si>
  <si>
    <t xml:space="preserve">   3231 Usluge telefona, interneta, pošte i prijevoza</t>
  </si>
  <si>
    <t xml:space="preserve">   3232 Usluge tekućeg i investicijskog održavanja</t>
  </si>
  <si>
    <t xml:space="preserve">   3233 Usluge promidžbe i informiranja</t>
  </si>
  <si>
    <t xml:space="preserve">   3234 Komunalne usluge</t>
  </si>
  <si>
    <t xml:space="preserve">   3235 Zakupnine i najamnine</t>
  </si>
  <si>
    <t xml:space="preserve">   3236 Zdravstvene i veterinarske usluge</t>
  </si>
  <si>
    <t xml:space="preserve">   3237 Intelektualne i osobne usluge</t>
  </si>
  <si>
    <t xml:space="preserve">   3238 Računalne usluge</t>
  </si>
  <si>
    <t xml:space="preserve">   3239 Ostale usluge</t>
  </si>
  <si>
    <t xml:space="preserve">  329 Ostali nespomenuti rashodi poslovanja</t>
  </si>
  <si>
    <t xml:space="preserve">   3291 Naknade za rad predstavničkih i izvršnih tijela, povjerenstava i slično</t>
  </si>
  <si>
    <t xml:space="preserve">   3292 Premije osiguranja</t>
  </si>
  <si>
    <t xml:space="preserve">   3293 Reprezentacija</t>
  </si>
  <si>
    <t xml:space="preserve">   3294 Članarine i norme</t>
  </si>
  <si>
    <t xml:space="preserve">   3295 Pristojbe i naknade</t>
  </si>
  <si>
    <t xml:space="preserve">   3299 Ostali nespomenuti rashodi poslovanja</t>
  </si>
  <si>
    <t xml:space="preserve"> 34 Financijski rashodi</t>
  </si>
  <si>
    <t xml:space="preserve">  343 Ostali financijski rashodi</t>
  </si>
  <si>
    <t xml:space="preserve">   3431 Bankarske usluge i usluge platnog prometa</t>
  </si>
  <si>
    <t xml:space="preserve">   3432 Negativne tečajne razlike i razlike zbog primjene valutne klauzule</t>
  </si>
  <si>
    <t xml:space="preserve">   3433 Zatezne kamate</t>
  </si>
  <si>
    <t xml:space="preserve">   3434 Ostali nespomenuti financijski rashodi</t>
  </si>
  <si>
    <t xml:space="preserve"> 36 Pomoći dane u inozemstvo i unutar općeg proračuna</t>
  </si>
  <si>
    <t xml:space="preserve">  369 Prijenosi između proračunskih korisnika istog proračuna</t>
  </si>
  <si>
    <t xml:space="preserve">   3691 Tekući prijenosi između proračunskih korisnika istog proračuna</t>
  </si>
  <si>
    <t xml:space="preserve"> 38 Rashodi za donacije, kazne, naknade šteta i kapitalne pomoći</t>
  </si>
  <si>
    <t xml:space="preserve">  381 Tekuće donacije</t>
  </si>
  <si>
    <t xml:space="preserve">   3811 Tekuće donacije u novcu</t>
  </si>
  <si>
    <t xml:space="preserve"> 42 Rashodi za nabavu proizvedene dugotrajne imovine</t>
  </si>
  <si>
    <t xml:space="preserve">  421 Građevinski objekti</t>
  </si>
  <si>
    <t xml:space="preserve">   4214 Ostali građevinski objekti</t>
  </si>
  <si>
    <t xml:space="preserve">  422 Postrojenja i oprema</t>
  </si>
  <si>
    <t xml:space="preserve">   4221 Uredska oprema i namještaj</t>
  </si>
  <si>
    <t xml:space="preserve">   4222 Komunikacijska oprema</t>
  </si>
  <si>
    <t xml:space="preserve">   4223 Oprema za održavanje i zaštitu</t>
  </si>
  <si>
    <t xml:space="preserve">   4224 Medicinska i laboratorijska oprema</t>
  </si>
  <si>
    <t xml:space="preserve">   4227 Uređaji, strojevi i oprema za ostale namjene</t>
  </si>
  <si>
    <t xml:space="preserve">  423 Prijevozna sredstva</t>
  </si>
  <si>
    <t xml:space="preserve">   4231 Prijevozna sredstva u cestovnom prometu</t>
  </si>
  <si>
    <t xml:space="preserve">   4233 Prijevozna sredstva u pomorskom i riječnom prometu</t>
  </si>
  <si>
    <t xml:space="preserve"> 45 Rashodi za dodatna ulaganja na nefinancijskoj imovini</t>
  </si>
  <si>
    <t xml:space="preserve">  451 Dodatna ulaganja na građevinskim objektima</t>
  </si>
  <si>
    <t xml:space="preserve">   4511 Dodatna ulaganja na građevinskim objektima</t>
  </si>
  <si>
    <t>IZVJEŠTAJ O PRIHODIMA I RASHODIMA PREMA IZVORIMA FINANCIRANJA</t>
  </si>
  <si>
    <t>1 Nedefinirano</t>
  </si>
  <si>
    <t xml:space="preserve"> 11 Opći prihodi i primici</t>
  </si>
  <si>
    <t>3 VLASTITI PRIHODI</t>
  </si>
  <si>
    <t xml:space="preserve"> 31 Vlastiti prihodi</t>
  </si>
  <si>
    <t>4 PRIHODI ZA POSEBNE NAMJENE</t>
  </si>
  <si>
    <t xml:space="preserve"> 43 Ostali prihodi za posebne namjene</t>
  </si>
  <si>
    <t>5 POMOĆI</t>
  </si>
  <si>
    <t xml:space="preserve"> 5012 Pomoći iz državnog proračuna kroz nacionalno sufinanciranje EU projekata</t>
  </si>
  <si>
    <t xml:space="preserve"> 5043 Pomoći iz državnog proračuna kroz ostale prihode za posebne namjene</t>
  </si>
  <si>
    <t xml:space="preserve"> 51 Pomoći EU</t>
  </si>
  <si>
    <t xml:space="preserve"> 51000 Programi Unije - raspoloživ predujam</t>
  </si>
  <si>
    <t xml:space="preserve"> 51031 Programi Unije - predfinanciranje iz izvora 31 Vlastiti prihodi</t>
  </si>
  <si>
    <t xml:space="preserve"> 52 Ostale pomoći i darovnice</t>
  </si>
  <si>
    <t xml:space="preserve"> 533 Ostale darovnice</t>
  </si>
  <si>
    <t xml:space="preserve"> 56411 Fond za pomorstvo, ribarstvo i akvakulturu - predfinanciranje iz izvora 11 Opći prihodi i primici</t>
  </si>
  <si>
    <t xml:space="preserve"> 56511 Europski poljoprivredni fond za ruralni razvoj - predfinanciranje iz izvora 11 Opći prihodi i primic</t>
  </si>
  <si>
    <t>6 DONACIJE</t>
  </si>
  <si>
    <t xml:space="preserve"> 61 Donacije</t>
  </si>
  <si>
    <t>7 PRIHODI OD PRODAJE ILI ZAMJENE NEFINANC. IMOVINE I NAKNADE S NASLOVA OSIGURANJA</t>
  </si>
  <si>
    <t xml:space="preserve"> 71 Prihodi od prodaje ili zamjene nefinancijske imovine i naknade s naslova osiguranja</t>
  </si>
  <si>
    <t>IZVJEŠTAJ O RASHODIMA PREMA FUNKCIJSKOJ KLASIFIKACIJI</t>
  </si>
  <si>
    <t>05 Zaštita okoliša</t>
  </si>
  <si>
    <t xml:space="preserve"> 0540 Zaštita bioraznolikosti i krajolika</t>
  </si>
  <si>
    <t xml:space="preserve"> RAČUN FINANCIRANJA</t>
  </si>
  <si>
    <t>IZVJEŠTAJ RAČUNA FINANCIRANJA PREMA EKONOMSKOJ KLASIFIKACIJI</t>
  </si>
  <si>
    <t>PRIMICI</t>
  </si>
  <si>
    <t>IZDACI</t>
  </si>
  <si>
    <t>IZVJEŠTAJ RAČUNA FINANCIRANJA PREMA IZVORIMA FINANCIRANJA</t>
  </si>
  <si>
    <t>II. POSEBNI DIO</t>
  </si>
  <si>
    <t>IZVJEŠTAJ PO ORGANIZACIJSKOJ KLASIFIKACIJI</t>
  </si>
  <si>
    <t>RASHODI I IZDACI</t>
  </si>
  <si>
    <t>078 MZOZT</t>
  </si>
  <si>
    <t xml:space="preserve"> 07810 NACIONALNI PARKOVI I PARKOVI PRIRODE</t>
  </si>
  <si>
    <t>IZVJEŠTAJ PO PROGRAMSKOJ KLASIFIKACIJI</t>
  </si>
  <si>
    <t xml:space="preserve">            Rekapitulacija izvora financiranja</t>
  </si>
  <si>
    <t xml:space="preserve">            11 Opći prihodi i primici</t>
  </si>
  <si>
    <t xml:space="preserve">0,00 </t>
  </si>
  <si>
    <t xml:space="preserve">1.100.000,00 </t>
  </si>
  <si>
    <t xml:space="preserve">            31 Vlastiti prihodi</t>
  </si>
  <si>
    <t xml:space="preserve">            43 Ostali prihodi za posebne namjene</t>
  </si>
  <si>
    <t xml:space="preserve">            5012 Pomoći iz državnog proračuna kroz nacionalno sufinanciranje EU projekata</t>
  </si>
  <si>
    <t xml:space="preserve">            5043 Pomoći iz državnog proračuna kroz ostale prihode za posebne namjene</t>
  </si>
  <si>
    <t xml:space="preserve">            51 Pomoći EU</t>
  </si>
  <si>
    <t xml:space="preserve">            51000 Programi Unije - raspoloživ predujam</t>
  </si>
  <si>
    <t xml:space="preserve">            51031 Programi Unije - predfinanciranje iz izvora 31 Vlastiti prihodi</t>
  </si>
  <si>
    <t xml:space="preserve">            52 Ostale pomoći i darovnice</t>
  </si>
  <si>
    <t xml:space="preserve">            533 Ostale darovnice</t>
  </si>
  <si>
    <t xml:space="preserve">            56411 Fond za pomorstvo, ribarstvo i akvakulturu - predfinanciranje iz izvora 11 Opći prihodi i primici</t>
  </si>
  <si>
    <t xml:space="preserve">            56511 Europski poljoprivredni fond za ruralni razvoj - predfinanciranje iz izvora 11 Opći prihodi i primic</t>
  </si>
  <si>
    <t xml:space="preserve">            61 Donacije</t>
  </si>
  <si>
    <t xml:space="preserve">            71 Prihodi od prodaje ili zamjene nefinancijske imovine i naknade s naslova osiguranja</t>
  </si>
  <si>
    <t xml:space="preserve">6.000,00 </t>
  </si>
  <si>
    <t xml:space="preserve">   </t>
  </si>
  <si>
    <t xml:space="preserve">   A779000 UPRAVLJANJE I ADMINISTRACIJA NACIONALNIH PARKOVA I PARKOVA PRIRODE</t>
  </si>
  <si>
    <t xml:space="preserve">    11 Opći prihodi i primici</t>
  </si>
  <si>
    <t xml:space="preserve">     31 Rashodi za zaposlene</t>
  </si>
  <si>
    <t xml:space="preserve">      3111 Plaće za redovan rad</t>
  </si>
  <si>
    <t xml:space="preserve">      3121 Ostali rashodi za zaposlene</t>
  </si>
  <si>
    <t xml:space="preserve">      3132 Doprinosi za obvezno zdravstveno osiguranje</t>
  </si>
  <si>
    <t xml:space="preserve">     32 Materijalni rashodi</t>
  </si>
  <si>
    <t xml:space="preserve">      3211 Službena putovanja</t>
  </si>
  <si>
    <t xml:space="preserve">      3212 Naknade za prijevoz, za rad na terenu i odvojeni život</t>
  </si>
  <si>
    <t xml:space="preserve">      3213 Stručno usavršavanje zaposlenika</t>
  </si>
  <si>
    <t xml:space="preserve">      3221 Uredski materijal i ostali materijalni rashodi</t>
  </si>
  <si>
    <t xml:space="preserve">      3223 Energija</t>
  </si>
  <si>
    <t xml:space="preserve">      3224 Materijal i dijelovi za tekuće i investicijsko održavanje</t>
  </si>
  <si>
    <t xml:space="preserve">      3227 Službena, radna i zaštitna odjeća i obuća</t>
  </si>
  <si>
    <t xml:space="preserve">      3231 Usluge telefona, interneta, pošte i prijevoza</t>
  </si>
  <si>
    <t xml:space="preserve">      3232 Usluge tekućeg i investicijskog održavanja</t>
  </si>
  <si>
    <t xml:space="preserve">      3233 Usluge promidžbe i informiranja</t>
  </si>
  <si>
    <t xml:space="preserve">      3234 Komunalne usluge</t>
  </si>
  <si>
    <t xml:space="preserve">      3235 Zakupnine i najamnine</t>
  </si>
  <si>
    <t xml:space="preserve">      3236 Zdravstvene i veterinarske usluge</t>
  </si>
  <si>
    <t xml:space="preserve">      3237 Intelektualne i osobne usluge</t>
  </si>
  <si>
    <t xml:space="preserve">      3238 Računalne usluge</t>
  </si>
  <si>
    <t xml:space="preserve">      3239 Ostale usluge</t>
  </si>
  <si>
    <t xml:space="preserve">      3291 Naknade za rad predstavničkih i izvršnih tijela, povjerenstava i slično</t>
  </si>
  <si>
    <t xml:space="preserve">      3292 Premije osiguranja</t>
  </si>
  <si>
    <t xml:space="preserve">      3295 Pristojbe i naknade</t>
  </si>
  <si>
    <t xml:space="preserve">     34 Financijski rashodi</t>
  </si>
  <si>
    <t xml:space="preserve">      3431 Bankarske usluge i usluge platnog prometa</t>
  </si>
  <si>
    <t xml:space="preserve">   A779047 ADMINISTRACIJA I UPRAVLJANJE (IZ EVIDENCIJSKIH PRIHODA)</t>
  </si>
  <si>
    <t xml:space="preserve">    31 Vlastiti prihodi</t>
  </si>
  <si>
    <t xml:space="preserve">      3222 Materijal i sirovine</t>
  </si>
  <si>
    <t xml:space="preserve">      3225 Sitni inventar i autogume</t>
  </si>
  <si>
    <t xml:space="preserve">      3293 Reprezentacija</t>
  </si>
  <si>
    <t xml:space="preserve">      3294 Članarine i norme</t>
  </si>
  <si>
    <t xml:space="preserve">      3299 Ostali nespomenuti rashodi poslovanja</t>
  </si>
  <si>
    <t xml:space="preserve">      3432 Negativne tečajne razlike i razlike zbog primjene valutne klauzule</t>
  </si>
  <si>
    <t xml:space="preserve">      3433 Zatezne kamate</t>
  </si>
  <si>
    <t xml:space="preserve">      3434 Ostali nespomenuti financijski rashodi</t>
  </si>
  <si>
    <t xml:space="preserve">     36 Pomoći dane u inozemstvo i unutar općeg proračuna</t>
  </si>
  <si>
    <t xml:space="preserve">      3691 Tekući prijenosi između proračunskih korisnika istog proračuna</t>
  </si>
  <si>
    <t xml:space="preserve">     38 Rashodi za donacije, kazne, naknade šteta i kapitalne pomoći</t>
  </si>
  <si>
    <t xml:space="preserve">      3811 Tekuće donacije u novcu</t>
  </si>
  <si>
    <t xml:space="preserve">     42 Rashodi za nabavu proizvedene dugotrajne imovine</t>
  </si>
  <si>
    <t xml:space="preserve">      4214 Ostali građevinski objekti</t>
  </si>
  <si>
    <t xml:space="preserve">      4221 Uredska oprema i namještaj</t>
  </si>
  <si>
    <t xml:space="preserve">      4222 Komunikacijska oprema</t>
  </si>
  <si>
    <t xml:space="preserve">      4224 Medicinska i laboratorijska oprema</t>
  </si>
  <si>
    <t xml:space="preserve">      4227 Uređaji, strojevi i oprema za ostale namjene</t>
  </si>
  <si>
    <t xml:space="preserve">    43 Ostali prihodi za posebne namjene</t>
  </si>
  <si>
    <t xml:space="preserve">    5012 Pomoći iz državnog proračuna kroz nacionalno sufinanciranje EU projekata</t>
  </si>
  <si>
    <t xml:space="preserve">    5043 Pomoći iz državnog proračuna kroz ostale prihode za posebne namjene</t>
  </si>
  <si>
    <t xml:space="preserve">     45 Rashodi za dodatna ulaganja na nefinancijskoj imovini</t>
  </si>
  <si>
    <t xml:space="preserve">      4511 Dodatna ulaganja na građevinskim objektima</t>
  </si>
  <si>
    <t xml:space="preserve">    51 Pomoći EU</t>
  </si>
  <si>
    <t xml:space="preserve">    51000 Programi Unije - raspoloživ predujam</t>
  </si>
  <si>
    <t xml:space="preserve">    51031 Programi Unije - predfinanciranje iz izvora 31 Vlastiti prihodi</t>
  </si>
  <si>
    <t xml:space="preserve">    52 Ostale pomoći i darovnice</t>
  </si>
  <si>
    <t xml:space="preserve">    533 Ostale darovnice</t>
  </si>
  <si>
    <t xml:space="preserve">      4231 Prijevozna sredstva u cestovnom prometu</t>
  </si>
  <si>
    <t xml:space="preserve">      4233 Prijevozna sredstva u pomorskom i riječnom prometu</t>
  </si>
  <si>
    <t xml:space="preserve">    56411 Fond za pomorstvo, ribarstvo i akvakulturu - predfinanciranje iz izvora 11 Opći prihodi i primici</t>
  </si>
  <si>
    <t xml:space="preserve">    56511 Europski poljoprivredni fond za ruralni razvoj - predfinanciranje iz izvora 11 Opći prihodi i primic</t>
  </si>
  <si>
    <t xml:space="preserve">    61 Donacije</t>
  </si>
  <si>
    <t xml:space="preserve">    71 Prihodi od prodaje ili zamjene nefinancijske imovine i naknade s naslova osiguranja</t>
  </si>
  <si>
    <t xml:space="preserve">      4223 Oprema za održavanje i zaštitu</t>
  </si>
  <si>
    <t xml:space="preserve">      3296 Troškovi sudskih postupaka</t>
  </si>
  <si>
    <t xml:space="preserve">       4214 Ostali građevinski objekti</t>
  </si>
  <si>
    <t xml:space="preserve">      4227 Uređaji, strojevi i oprema za ostale namjne</t>
  </si>
  <si>
    <t>Izvršenje 2025</t>
  </si>
  <si>
    <t xml:space="preserve">   6361 Tekuće pomoći iz istog proračuna koji im nije nadležan</t>
  </si>
  <si>
    <t xml:space="preserve">   3296 Troškovi sudskih postupaka</t>
  </si>
  <si>
    <t>Povećanje / Smanjenje</t>
  </si>
  <si>
    <t>v.d. ravnatelj JUPP Kopački rit</t>
  </si>
  <si>
    <t>Ivo Bašić, dip. oec.</t>
  </si>
  <si>
    <t>Plan 2027.</t>
  </si>
  <si>
    <t>Projekcija plana 2028</t>
  </si>
  <si>
    <t>Projekcija plana 2029.</t>
  </si>
  <si>
    <t>Projekcija plana 2029</t>
  </si>
  <si>
    <t>Tekući plan 2026</t>
  </si>
  <si>
    <t xml:space="preserve">Plan </t>
  </si>
  <si>
    <t>Plan 2027</t>
  </si>
  <si>
    <t>Tekući plan 2026.</t>
  </si>
  <si>
    <t>Projekcija 2028.</t>
  </si>
  <si>
    <t>Projekcija plana 2028.</t>
  </si>
  <si>
    <t>PRIJEDLOG FINANCIJSKOG PLANA JU PARK PRIRODE KOPAČKI RIT ZA 2027. g. s PROJEKCIJAMA ZA 2028. I 2029.g.</t>
  </si>
  <si>
    <t>K77904010KOPAČKIRIT-OPKK</t>
  </si>
  <si>
    <t>56311 Europski fond za regionalni razvoj-predfinanciranje iz izvora 11 Opći prihodi i primici</t>
  </si>
  <si>
    <t>56311 Europski fond za regionalni razvoj</t>
  </si>
  <si>
    <t>Plan
2027.</t>
  </si>
  <si>
    <t>Projekcija
2028.</t>
  </si>
  <si>
    <t>Projekcija
2029.</t>
  </si>
  <si>
    <t>UKUPNO RASHODI I IZDACI</t>
  </si>
  <si>
    <t>Izvršenje 2025.</t>
  </si>
  <si>
    <t xml:space="preserve">            56311 Europski fond za regionalni razvoj - predfinanciranje iz izvora 11 Opći prihodi i primici</t>
  </si>
  <si>
    <t xml:space="preserve">3.000,00 </t>
  </si>
  <si>
    <t xml:space="preserve">456.273,00 </t>
  </si>
  <si>
    <t xml:space="preserve">470.134,00 </t>
  </si>
  <si>
    <t xml:space="preserve">28.200,00 </t>
  </si>
  <si>
    <t xml:space="preserve">600,00 </t>
  </si>
  <si>
    <t xml:space="preserve">117.000,00 </t>
  </si>
  <si>
    <t xml:space="preserve">137.518,00 </t>
  </si>
  <si>
    <t xml:space="preserve">265.945,00 </t>
  </si>
  <si>
    <t xml:space="preserve">143.220,00 </t>
  </si>
  <si>
    <t xml:space="preserve">289.700,00 </t>
  </si>
  <si>
    <t xml:space="preserve">593.451,00 </t>
  </si>
  <si>
    <t xml:space="preserve">1.329.754,00 </t>
  </si>
  <si>
    <t xml:space="preserve">2.950,00 </t>
  </si>
  <si>
    <t xml:space="preserve">493.256,00 </t>
  </si>
  <si>
    <t xml:space="preserve">130.000,00 </t>
  </si>
  <si>
    <t xml:space="preserve">910.201,00 </t>
  </si>
  <si>
    <t xml:space="preserve">5.239.521,00 </t>
  </si>
  <si>
    <t xml:space="preserve">      3236 Zdravstvene i veterinarske usluge  Ministarstvo poljoprivrede</t>
  </si>
  <si>
    <t>3231 Usluge telefona, pošte i prijevoza</t>
  </si>
  <si>
    <t>3233 Usluge promidžbe i informiranja</t>
  </si>
  <si>
    <t>3299 Ostali nespomenuti rashodi poslovanja</t>
  </si>
  <si>
    <t>Klasa:400-02/26-01/</t>
  </si>
  <si>
    <t>URBROJ:2100/24-01/02-26-</t>
  </si>
  <si>
    <t>Kopačevo, 9.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</si>
</sst>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_ ;[Red]\-#,##0.00\ "/>
    <numFmt numFmtId="165" formatCode="#,##0.00_ ;\-#,##0.00\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theme="0" tint="-0.14993743705557422"/>
        <bgColor auto="1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3" tint="0.79992065187536243"/>
        <bgColor auto="1"/>
      </patternFill>
    </fill>
    <fill>
      <patternFill patternType="solid">
        <fgColor theme="5" tint="0.79992065187536243"/>
        <bgColor auto="1"/>
      </patternFill>
    </fill>
    <fill>
      <patternFill patternType="solid">
        <fgColor theme="6" tint="0.79992065187536243"/>
        <bgColor auto="1"/>
      </patternFill>
    </fill>
    <fill>
      <patternFill patternType="solid">
        <fgColor theme="7" tint="0.79992065187536243"/>
        <bgColor auto="1"/>
      </patternFill>
    </fill>
    <fill>
      <patternFill patternType="solid">
        <fgColor theme="8" tint="0.79992065187536243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8">
    <xf numFmtId="0" fontId="0" fillId="0" borderId="0"/>
    <xf numFmtId="43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3" borderId="8" applyNumberFormat="0" applyAlignment="0" applyProtection="0"/>
    <xf numFmtId="0" fontId="29" fillId="14" borderId="9" applyNumberFormat="0" applyAlignment="0" applyProtection="0"/>
    <xf numFmtId="0" fontId="30" fillId="14" borderId="8" applyNumberFormat="0" applyAlignment="0" applyProtection="0"/>
    <xf numFmtId="0" fontId="31" fillId="0" borderId="10" applyNumberFormat="0" applyFill="0" applyAlignment="0" applyProtection="0"/>
    <xf numFmtId="0" fontId="32" fillId="15" borderId="1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3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35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6" borderId="12" applyNumberFormat="0" applyFont="0" applyAlignment="0" applyProtection="0"/>
    <xf numFmtId="43" fontId="2" fillId="0" borderId="0" applyFont="0" applyFill="0" applyBorder="0" applyAlignment="0" applyProtection="0"/>
    <xf numFmtId="0" fontId="37" fillId="0" borderId="0"/>
    <xf numFmtId="44" fontId="2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9" fontId="12" fillId="2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4" fontId="8" fillId="2" borderId="1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0" xfId="0" quotePrefix="1" applyFont="1"/>
    <xf numFmtId="0" fontId="16" fillId="3" borderId="2" xfId="0" applyFont="1" applyFill="1" applyBorder="1" applyAlignment="1">
      <alignment horizontal="left" vertical="center"/>
    </xf>
    <xf numFmtId="164" fontId="16" fillId="3" borderId="2" xfId="0" applyNumberFormat="1" applyFont="1" applyFill="1" applyBorder="1" applyAlignment="1">
      <alignment horizontal="right" vertical="center"/>
    </xf>
    <xf numFmtId="0" fontId="17" fillId="4" borderId="3" xfId="0" applyFont="1" applyFill="1" applyBorder="1" applyAlignment="1">
      <alignment horizontal="left" vertical="center"/>
    </xf>
    <xf numFmtId="164" fontId="17" fillId="4" borderId="3" xfId="0" applyNumberFormat="1" applyFont="1" applyFill="1" applyBorder="1" applyAlignment="1">
      <alignment horizontal="right" vertical="center"/>
    </xf>
    <xf numFmtId="0" fontId="12" fillId="5" borderId="3" xfId="0" applyFont="1" applyFill="1" applyBorder="1" applyAlignment="1">
      <alignment horizontal="left" vertical="center"/>
    </xf>
    <xf numFmtId="164" fontId="12" fillId="5" borderId="3" xfId="0" applyNumberFormat="1" applyFont="1" applyFill="1" applyBorder="1" applyAlignment="1">
      <alignment horizontal="right"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right" vertical="center"/>
    </xf>
    <xf numFmtId="0" fontId="8" fillId="2" borderId="4" xfId="0" applyFont="1" applyFill="1" applyBorder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wrapText="1"/>
    </xf>
    <xf numFmtId="165" fontId="14" fillId="0" borderId="3" xfId="0" applyNumberFormat="1" applyFont="1" applyBorder="1" applyAlignment="1">
      <alignment horizontal="right" vertical="center"/>
    </xf>
    <xf numFmtId="164" fontId="4" fillId="0" borderId="0" xfId="0" applyNumberFormat="1" applyFont="1"/>
    <xf numFmtId="165" fontId="8" fillId="2" borderId="4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/>
    </xf>
    <xf numFmtId="165" fontId="0" fillId="0" borderId="0" xfId="0" applyNumberFormat="1"/>
    <xf numFmtId="0" fontId="16" fillId="3" borderId="1" xfId="0" applyFont="1" applyFill="1" applyBorder="1" applyAlignment="1">
      <alignment horizontal="left" vertical="center"/>
    </xf>
    <xf numFmtId="164" fontId="16" fillId="3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164" fontId="14" fillId="0" borderId="1" xfId="0" applyNumberFormat="1" applyFont="1" applyBorder="1" applyAlignment="1">
      <alignment horizontal="right" vertical="center"/>
    </xf>
    <xf numFmtId="164" fontId="8" fillId="2" borderId="1" xfId="0" applyNumberFormat="1" applyFont="1" applyFill="1" applyBorder="1" applyAlignment="1">
      <alignment vertical="center"/>
    </xf>
    <xf numFmtId="0" fontId="17" fillId="4" borderId="1" xfId="0" applyFont="1" applyFill="1" applyBorder="1" applyAlignment="1">
      <alignment horizontal="left" vertical="center"/>
    </xf>
    <xf numFmtId="164" fontId="17" fillId="4" borderId="1" xfId="0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164" fontId="18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164" fontId="12" fillId="5" borderId="1" xfId="0" applyNumberFormat="1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left" vertical="center"/>
    </xf>
    <xf numFmtId="164" fontId="11" fillId="6" borderId="1" xfId="0" applyNumberFormat="1" applyFont="1" applyFill="1" applyBorder="1" applyAlignment="1">
      <alignment horizontal="right" vertical="center"/>
    </xf>
    <xf numFmtId="0" fontId="19" fillId="7" borderId="1" xfId="0" applyFont="1" applyFill="1" applyBorder="1" applyAlignment="1">
      <alignment horizontal="left" vertical="center"/>
    </xf>
    <xf numFmtId="164" fontId="19" fillId="7" borderId="1" xfId="0" applyNumberFormat="1" applyFont="1" applyFill="1" applyBorder="1" applyAlignment="1">
      <alignment horizontal="right" vertical="center"/>
    </xf>
    <xf numFmtId="0" fontId="14" fillId="8" borderId="1" xfId="0" applyFont="1" applyFill="1" applyBorder="1" applyAlignment="1">
      <alignment horizontal="left" vertical="center"/>
    </xf>
    <xf numFmtId="164" fontId="14" fillId="8" borderId="1" xfId="0" applyNumberFormat="1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4" fontId="0" fillId="0" borderId="1" xfId="0" applyNumberFormat="1" applyBorder="1"/>
    <xf numFmtId="0" fontId="19" fillId="9" borderId="1" xfId="0" applyFont="1" applyFill="1" applyBorder="1" applyAlignment="1">
      <alignment horizontal="left" vertical="center"/>
    </xf>
    <xf numFmtId="164" fontId="14" fillId="9" borderId="1" xfId="0" applyNumberFormat="1" applyFont="1" applyFill="1" applyBorder="1" applyAlignment="1">
      <alignment horizontal="right" vertical="center"/>
    </xf>
    <xf numFmtId="4" fontId="0" fillId="9" borderId="1" xfId="0" applyNumberFormat="1" applyFill="1" applyBorder="1"/>
    <xf numFmtId="0" fontId="8" fillId="2" borderId="1" xfId="0" applyFont="1" applyFill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4" fontId="18" fillId="0" borderId="0" xfId="0" applyNumberFormat="1" applyFont="1" applyAlignment="1">
      <alignment horizontal="right" vertical="center"/>
    </xf>
    <xf numFmtId="4" fontId="18" fillId="0" borderId="0" xfId="1" applyNumberFormat="1" applyFont="1" applyAlignment="1">
      <alignment horizontal="right" vertical="center"/>
    </xf>
    <xf numFmtId="164" fontId="2" fillId="0" borderId="0" xfId="42" applyNumberFormat="1"/>
    <xf numFmtId="164" fontId="10" fillId="0" borderId="0" xfId="0" applyNumberFormat="1" applyFont="1"/>
    <xf numFmtId="164" fontId="2" fillId="0" borderId="0" xfId="0" applyNumberFormat="1" applyFont="1" applyAlignment="1">
      <alignment vertical="center"/>
    </xf>
    <xf numFmtId="4" fontId="36" fillId="41" borderId="15" xfId="42" applyNumberFormat="1" applyFont="1" applyFill="1" applyBorder="1" applyAlignment="1">
      <alignment horizontal="right" wrapText="1" indent="1"/>
    </xf>
    <xf numFmtId="4" fontId="36" fillId="0" borderId="15" xfId="42" applyNumberFormat="1" applyFont="1" applyBorder="1" applyAlignment="1">
      <alignment horizontal="right" wrapText="1" indent="1"/>
    </xf>
    <xf numFmtId="0" fontId="36" fillId="41" borderId="15" xfId="42" applyFont="1" applyFill="1" applyBorder="1" applyAlignment="1">
      <alignment horizontal="right" wrapText="1" indent="1"/>
    </xf>
    <xf numFmtId="0" fontId="36" fillId="41" borderId="15" xfId="42" applyFont="1" applyFill="1" applyBorder="1" applyAlignment="1">
      <alignment horizontal="left" wrapText="1" indent="5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</cellXfs>
  <cellStyles count="48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 2" xfId="44" xr:uid="{A3558FD7-C786-421E-BE45-2AD9DACB29E8}"/>
    <cellStyle name="Dobro" xfId="7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1" builtinId="21" customBuiltin="1"/>
    <cellStyle name="Izračun" xfId="12" builtinId="22" customBuiltin="1"/>
    <cellStyle name="Loše" xfId="8" builtinId="27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eutralno" xfId="9" builtinId="28" customBuiltin="1"/>
    <cellStyle name="Normalno" xfId="0" builtinId="0"/>
    <cellStyle name="Normalno 2" xfId="42" xr:uid="{0C62EEF3-DC02-43C5-99A1-3F310D401A63}"/>
    <cellStyle name="Obično_List4" xfId="46" xr:uid="{F45B1BAC-D2AB-4C0B-95DF-F4156C99AB16}"/>
    <cellStyle name="Povezana ćelija" xfId="13" builtinId="24" customBuiltin="1"/>
    <cellStyle name="Provjera ćelije" xfId="14" builtinId="23" customBuiltin="1"/>
    <cellStyle name="Tekst objašnjenja" xfId="16" builtinId="53" customBuiltin="1"/>
    <cellStyle name="Tekst upozorenja" xfId="15" builtinId="11" customBuiltin="1"/>
    <cellStyle name="Ukupni zbroj" xfId="17" builtinId="25" customBuiltin="1"/>
    <cellStyle name="Unos" xfId="10" builtinId="20" customBuiltin="1"/>
    <cellStyle name="Valuta 2" xfId="47" xr:uid="{F8429473-5495-4A5D-A8FC-4542BC17E889}"/>
    <cellStyle name="Zarez" xfId="1" builtinId="3"/>
    <cellStyle name="Zarez 2" xfId="45" xr:uid="{51DE8467-67F8-4C22-858B-88FC4BF1C6AF}"/>
    <cellStyle name="Zarez 3" xfId="43" xr:uid="{3C44EF22-19B0-4204-A70A-6C4C5C5D9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>
      <pane ySplit="7" topLeftCell="A8" activePane="bottomLeft" state="frozen"/>
      <selection pane="bottomLeft" activeCell="A31" sqref="A31"/>
    </sheetView>
  </sheetViews>
  <sheetFormatPr defaultColWidth="9.140625" defaultRowHeight="15" x14ac:dyDescent="0.25"/>
  <cols>
    <col min="1" max="1" width="54" style="1" customWidth="1"/>
    <col min="2" max="4" width="19.7109375" style="1" customWidth="1"/>
    <col min="5" max="5" width="17.28515625" style="1" customWidth="1"/>
    <col min="6" max="6" width="16.5703125" style="1" customWidth="1"/>
  </cols>
  <sheetData>
    <row r="1" spans="1:6" s="2" customFormat="1" ht="20.100000000000001" customHeight="1" x14ac:dyDescent="0.2">
      <c r="A1" s="3" t="s">
        <v>0</v>
      </c>
      <c r="B1" s="4"/>
      <c r="C1" s="4"/>
      <c r="D1" s="4"/>
      <c r="E1" s="4"/>
      <c r="F1" s="4"/>
    </row>
    <row r="2" spans="1:6" s="5" customFormat="1" ht="30" customHeight="1" x14ac:dyDescent="0.25">
      <c r="A2" s="73" t="s">
        <v>268</v>
      </c>
      <c r="B2" s="73"/>
      <c r="C2" s="73"/>
      <c r="D2" s="73"/>
      <c r="E2" s="73"/>
      <c r="F2" s="73"/>
    </row>
    <row r="3" spans="1:6" s="5" customFormat="1" ht="30" customHeight="1" x14ac:dyDescent="0.25">
      <c r="A3" s="74" t="s">
        <v>1</v>
      </c>
      <c r="B3" s="74"/>
      <c r="C3" s="74"/>
      <c r="D3" s="74"/>
      <c r="E3" s="74"/>
      <c r="F3" s="74"/>
    </row>
    <row r="4" spans="1:6" s="6" customFormat="1" ht="24.95" customHeight="1" x14ac:dyDescent="0.3">
      <c r="A4" s="74" t="s">
        <v>2</v>
      </c>
      <c r="B4" s="74"/>
      <c r="C4" s="74"/>
      <c r="D4" s="74"/>
      <c r="E4" s="74"/>
      <c r="F4" s="74"/>
    </row>
    <row r="5" spans="1:6" s="7" customFormat="1" ht="24.95" customHeight="1" x14ac:dyDescent="0.25">
      <c r="A5" s="8" t="s">
        <v>3</v>
      </c>
      <c r="B5" s="9"/>
      <c r="C5" s="9"/>
      <c r="D5" s="9"/>
      <c r="E5" s="9"/>
      <c r="F5" s="9"/>
    </row>
    <row r="6" spans="1:6" ht="57.6" customHeight="1" x14ac:dyDescent="0.25">
      <c r="A6" s="10" t="s">
        <v>4</v>
      </c>
      <c r="B6" s="10" t="s">
        <v>252</v>
      </c>
      <c r="C6" s="10" t="s">
        <v>6</v>
      </c>
      <c r="D6" s="10" t="s">
        <v>264</v>
      </c>
      <c r="E6" s="10" t="s">
        <v>259</v>
      </c>
      <c r="F6" s="10" t="s">
        <v>261</v>
      </c>
    </row>
    <row r="7" spans="1:6" s="11" customFormat="1" ht="15.95" customHeight="1" x14ac:dyDescent="0.25">
      <c r="A7" s="12" t="s">
        <v>7</v>
      </c>
      <c r="B7" s="12">
        <f>COLUMN()</f>
        <v>2</v>
      </c>
      <c r="C7" s="12">
        <f>COLUMN()</f>
        <v>3</v>
      </c>
      <c r="D7" s="12"/>
      <c r="E7" s="12"/>
      <c r="F7" s="12">
        <f>COLUMN()</f>
        <v>6</v>
      </c>
    </row>
    <row r="8" spans="1:6" s="11" customFormat="1" ht="24.95" customHeight="1" x14ac:dyDescent="0.25">
      <c r="A8" s="13" t="s">
        <v>8</v>
      </c>
      <c r="B8" s="14">
        <v>2082848.1</v>
      </c>
      <c r="C8" s="14">
        <v>1774879</v>
      </c>
      <c r="D8" s="14">
        <f>2603102-9116</f>
        <v>2593986</v>
      </c>
      <c r="E8" s="14">
        <f>3613283-9116</f>
        <v>3604167</v>
      </c>
      <c r="F8" s="14">
        <f>7915138-9116</f>
        <v>7906022</v>
      </c>
    </row>
    <row r="9" spans="1:6" s="11" customFormat="1" ht="24.95" customHeight="1" x14ac:dyDescent="0.25">
      <c r="A9" s="13" t="s">
        <v>9</v>
      </c>
      <c r="B9" s="14">
        <v>0</v>
      </c>
      <c r="C9" s="14">
        <v>6000</v>
      </c>
      <c r="D9" s="14">
        <v>0</v>
      </c>
      <c r="E9" s="14">
        <v>0</v>
      </c>
      <c r="F9" s="14">
        <v>0</v>
      </c>
    </row>
    <row r="10" spans="1:6" s="15" customFormat="1" ht="30" customHeight="1" x14ac:dyDescent="0.25">
      <c r="A10" s="16" t="s">
        <v>10</v>
      </c>
      <c r="B10" s="17">
        <f>B8+B9</f>
        <v>2082848.1</v>
      </c>
      <c r="C10" s="17">
        <f>C8+C9</f>
        <v>1780879</v>
      </c>
      <c r="D10" s="17">
        <f t="shared" ref="D10:E10" si="0">D8+D9</f>
        <v>2593986</v>
      </c>
      <c r="E10" s="17">
        <f t="shared" si="0"/>
        <v>3604167</v>
      </c>
      <c r="F10" s="17">
        <f>F8+F9</f>
        <v>7906022</v>
      </c>
    </row>
    <row r="11" spans="1:6" s="11" customFormat="1" ht="24.95" customHeight="1" x14ac:dyDescent="0.25">
      <c r="A11" s="13" t="s">
        <v>11</v>
      </c>
      <c r="B11" s="14">
        <v>1832025.77</v>
      </c>
      <c r="C11" s="14">
        <v>1716573</v>
      </c>
      <c r="D11" s="14">
        <v>2299909</v>
      </c>
      <c r="E11" s="14">
        <v>3510183</v>
      </c>
      <c r="F11" s="14">
        <f>7801988+50</f>
        <v>7802038</v>
      </c>
    </row>
    <row r="12" spans="1:6" s="11" customFormat="1" ht="24.95" customHeight="1" x14ac:dyDescent="0.25">
      <c r="A12" s="13" t="s">
        <v>12</v>
      </c>
      <c r="B12" s="14">
        <v>214089.13</v>
      </c>
      <c r="C12" s="14">
        <v>91600</v>
      </c>
      <c r="D12" s="14">
        <v>303193</v>
      </c>
      <c r="E12" s="14">
        <v>103100</v>
      </c>
      <c r="F12" s="14">
        <v>113100</v>
      </c>
    </row>
    <row r="13" spans="1:6" ht="30" customHeight="1" x14ac:dyDescent="0.25">
      <c r="A13" s="16" t="s">
        <v>13</v>
      </c>
      <c r="B13" s="17">
        <f>B11+B12</f>
        <v>2046114.9</v>
      </c>
      <c r="C13" s="17">
        <f>C11+C12</f>
        <v>1808173</v>
      </c>
      <c r="D13" s="17">
        <f t="shared" ref="D13:F13" si="1">D11+D12</f>
        <v>2603102</v>
      </c>
      <c r="E13" s="17">
        <f t="shared" si="1"/>
        <v>3613283</v>
      </c>
      <c r="F13" s="17">
        <f t="shared" si="1"/>
        <v>7915138</v>
      </c>
    </row>
    <row r="14" spans="1:6" ht="30" customHeight="1" x14ac:dyDescent="0.25">
      <c r="A14" s="16" t="s">
        <v>14</v>
      </c>
      <c r="B14" s="17">
        <f>B8+B9-B11-B12</f>
        <v>36733.20000000007</v>
      </c>
      <c r="C14" s="17">
        <f>C8+C9-C11-C12</f>
        <v>-27294</v>
      </c>
      <c r="D14" s="17">
        <f t="shared" ref="D14:E14" si="2">D8+D9-D11-D12</f>
        <v>-9116</v>
      </c>
      <c r="E14" s="17">
        <f t="shared" si="2"/>
        <v>-9116</v>
      </c>
      <c r="F14" s="17">
        <f>F8+F9-F11-F12</f>
        <v>-9116</v>
      </c>
    </row>
    <row r="15" spans="1:6" x14ac:dyDescent="0.25">
      <c r="A15" s="18"/>
      <c r="B15" s="19"/>
      <c r="C15" s="19"/>
      <c r="D15" s="19"/>
      <c r="E15" s="19"/>
      <c r="F15" s="19"/>
    </row>
    <row r="16" spans="1:6" x14ac:dyDescent="0.25">
      <c r="A16" s="18"/>
      <c r="B16" s="19"/>
      <c r="C16" s="19"/>
      <c r="D16" s="19"/>
      <c r="E16" s="19"/>
      <c r="F16" s="19"/>
    </row>
    <row r="17" spans="1:6" s="7" customFormat="1" ht="21.75" customHeight="1" x14ac:dyDescent="0.2">
      <c r="A17" s="20" t="s">
        <v>15</v>
      </c>
      <c r="B17" s="9"/>
      <c r="C17" s="9"/>
      <c r="D17" s="9"/>
      <c r="E17" s="9"/>
      <c r="F17" s="9"/>
    </row>
    <row r="18" spans="1:6" ht="57.6" customHeight="1" x14ac:dyDescent="0.25">
      <c r="A18" s="10" t="s">
        <v>4</v>
      </c>
      <c r="B18" s="10" t="str">
        <f t="shared" ref="B18:C18" si="3">B6</f>
        <v>Izvršenje 2025</v>
      </c>
      <c r="C18" s="10" t="str">
        <f t="shared" si="3"/>
        <v>Tekući plan
2026.</v>
      </c>
      <c r="D18" s="10" t="s">
        <v>264</v>
      </c>
      <c r="E18" s="10" t="s">
        <v>259</v>
      </c>
      <c r="F18" s="10" t="s">
        <v>261</v>
      </c>
    </row>
    <row r="19" spans="1:6" s="11" customFormat="1" ht="15.95" customHeight="1" x14ac:dyDescent="0.25">
      <c r="A19" s="12" t="s">
        <v>7</v>
      </c>
      <c r="B19" s="12">
        <f>COLUMN()</f>
        <v>2</v>
      </c>
      <c r="C19" s="12">
        <f>COLUMN()</f>
        <v>3</v>
      </c>
      <c r="D19" s="12"/>
      <c r="E19" s="12"/>
      <c r="F19" s="12">
        <f>COLUMN()</f>
        <v>6</v>
      </c>
    </row>
    <row r="20" spans="1:6" s="11" customFormat="1" ht="24.95" customHeight="1" x14ac:dyDescent="0.25">
      <c r="A20" s="13" t="s">
        <v>16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</row>
    <row r="21" spans="1:6" s="11" customFormat="1" ht="24.95" customHeight="1" x14ac:dyDescent="0.25">
      <c r="A21" s="13" t="s">
        <v>17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</row>
    <row r="22" spans="1:6" s="11" customFormat="1" ht="30" customHeight="1" x14ac:dyDescent="0.25">
      <c r="A22" s="16" t="s">
        <v>18</v>
      </c>
      <c r="B22" s="17">
        <f>B20-B21</f>
        <v>0</v>
      </c>
      <c r="C22" s="17">
        <f>C20-C21</f>
        <v>0</v>
      </c>
      <c r="D22" s="17">
        <f t="shared" ref="D22:F22" si="4">D20-D21</f>
        <v>0</v>
      </c>
      <c r="E22" s="17">
        <f t="shared" si="4"/>
        <v>0</v>
      </c>
      <c r="F22" s="17">
        <f t="shared" si="4"/>
        <v>0</v>
      </c>
    </row>
    <row r="23" spans="1:6" s="11" customFormat="1" ht="24.95" customHeight="1" x14ac:dyDescent="0.25">
      <c r="A23" s="13" t="s">
        <v>19</v>
      </c>
      <c r="B23" s="14">
        <v>106737.19</v>
      </c>
      <c r="C23" s="14">
        <v>67294</v>
      </c>
      <c r="D23" s="14">
        <v>39116</v>
      </c>
      <c r="E23" s="14">
        <v>39116</v>
      </c>
      <c r="F23" s="14">
        <v>39116</v>
      </c>
    </row>
    <row r="24" spans="1:6" s="11" customFormat="1" ht="24.95" customHeight="1" x14ac:dyDescent="0.25">
      <c r="A24" s="13" t="s">
        <v>20</v>
      </c>
      <c r="B24" s="14">
        <v>143470.39000000001</v>
      </c>
      <c r="C24" s="14">
        <v>40000</v>
      </c>
      <c r="D24" s="14">
        <v>30000</v>
      </c>
      <c r="E24" s="14">
        <v>30000</v>
      </c>
      <c r="F24" s="14">
        <v>30000</v>
      </c>
    </row>
    <row r="25" spans="1:6" ht="30" customHeight="1" x14ac:dyDescent="0.25">
      <c r="A25" s="16" t="s">
        <v>21</v>
      </c>
      <c r="B25" s="17">
        <f>B20-B21+B23-B24</f>
        <v>-36733.200000000012</v>
      </c>
      <c r="C25" s="17">
        <f>C20-C21+C23-C24</f>
        <v>27294</v>
      </c>
      <c r="D25" s="17">
        <f>D20-D21+D23-D24</f>
        <v>9116</v>
      </c>
      <c r="E25" s="17">
        <f t="shared" ref="E25:F25" si="5">E20-E21+E23-E24</f>
        <v>9116</v>
      </c>
      <c r="F25" s="17">
        <f t="shared" si="5"/>
        <v>9116</v>
      </c>
    </row>
    <row r="26" spans="1:6" ht="30" customHeight="1" x14ac:dyDescent="0.25">
      <c r="A26" s="16" t="s">
        <v>22</v>
      </c>
      <c r="B26" s="17">
        <f>B14+B25</f>
        <v>5.8207660913467407E-11</v>
      </c>
      <c r="C26" s="17">
        <f>C14+C25</f>
        <v>0</v>
      </c>
      <c r="D26" s="17">
        <f t="shared" ref="D26:F26" si="6">D14+D25</f>
        <v>0</v>
      </c>
      <c r="E26" s="17">
        <f t="shared" si="6"/>
        <v>0</v>
      </c>
      <c r="F26" s="17">
        <f t="shared" si="6"/>
        <v>0</v>
      </c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76" t="s">
        <v>299</v>
      </c>
      <c r="C29" s="21"/>
      <c r="D29" s="21"/>
      <c r="E29" s="21"/>
    </row>
    <row r="30" spans="1:6" x14ac:dyDescent="0.25">
      <c r="A30" s="76" t="s">
        <v>300</v>
      </c>
    </row>
    <row r="31" spans="1:6" x14ac:dyDescent="0.25">
      <c r="A31" s="76" t="s">
        <v>301</v>
      </c>
      <c r="C31" s="75" t="s">
        <v>256</v>
      </c>
      <c r="D31" s="75"/>
      <c r="E31" s="75"/>
      <c r="F31" s="75"/>
    </row>
    <row r="32" spans="1:6" x14ac:dyDescent="0.25">
      <c r="C32" s="75" t="s">
        <v>257</v>
      </c>
      <c r="D32" s="75"/>
      <c r="E32" s="75"/>
      <c r="F32" s="75"/>
    </row>
  </sheetData>
  <mergeCells count="5">
    <mergeCell ref="A2:F2"/>
    <mergeCell ref="A4:F4"/>
    <mergeCell ref="A3:F3"/>
    <mergeCell ref="C31:F31"/>
    <mergeCell ref="C32:F32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5"/>
  <sheetViews>
    <sheetView zoomScaleNormal="100" workbookViewId="0">
      <pane xSplit="1" ySplit="5" topLeftCell="B176" activePane="bottomRight" state="frozen"/>
      <selection pane="topRight" activeCell="B1" sqref="B1"/>
      <selection pane="bottomLeft" activeCell="A6" sqref="A6"/>
      <selection pane="bottomRight" activeCell="F72" sqref="F72"/>
    </sheetView>
  </sheetViews>
  <sheetFormatPr defaultColWidth="9.140625" defaultRowHeight="15" x14ac:dyDescent="0.25"/>
  <cols>
    <col min="1" max="1" width="66.140625" style="1" customWidth="1"/>
    <col min="2" max="2" width="20.85546875" style="1" customWidth="1"/>
    <col min="3" max="5" width="16.140625" style="1" customWidth="1"/>
    <col min="6" max="6" width="16.7109375" style="1" customWidth="1"/>
  </cols>
  <sheetData>
    <row r="1" spans="1:7" s="5" customFormat="1" ht="30" customHeight="1" x14ac:dyDescent="0.25">
      <c r="A1" s="74" t="s">
        <v>1</v>
      </c>
      <c r="B1" s="74"/>
      <c r="C1" s="74"/>
      <c r="D1" s="74"/>
      <c r="E1" s="74"/>
      <c r="F1" s="74"/>
    </row>
    <row r="2" spans="1:7" s="5" customFormat="1" ht="30" customHeight="1" x14ac:dyDescent="0.25">
      <c r="A2" s="74" t="s">
        <v>23</v>
      </c>
      <c r="B2" s="74"/>
      <c r="C2" s="74"/>
      <c r="D2" s="74"/>
      <c r="E2" s="74"/>
      <c r="F2" s="74"/>
    </row>
    <row r="3" spans="1:7" s="6" customFormat="1" ht="24.95" customHeight="1" x14ac:dyDescent="0.3">
      <c r="A3" s="74" t="s">
        <v>24</v>
      </c>
      <c r="B3" s="74"/>
      <c r="C3" s="74"/>
      <c r="D3" s="74"/>
      <c r="E3" s="74"/>
      <c r="F3" s="74"/>
    </row>
    <row r="4" spans="1:7" s="7" customFormat="1" ht="24.95" customHeight="1" x14ac:dyDescent="0.25">
      <c r="A4" s="8" t="s">
        <v>25</v>
      </c>
      <c r="B4" s="9"/>
      <c r="C4" s="9"/>
      <c r="D4" s="9"/>
      <c r="E4" s="66"/>
      <c r="F4" s="9"/>
      <c r="G4" s="67"/>
    </row>
    <row r="5" spans="1:7" ht="57.6" customHeight="1" x14ac:dyDescent="0.25">
      <c r="A5" s="10" t="s">
        <v>26</v>
      </c>
      <c r="B5" s="10" t="s">
        <v>252</v>
      </c>
      <c r="C5" s="10" t="s">
        <v>6</v>
      </c>
      <c r="D5" s="10" t="s">
        <v>264</v>
      </c>
      <c r="E5" s="10" t="s">
        <v>267</v>
      </c>
      <c r="F5" s="10" t="s">
        <v>260</v>
      </c>
    </row>
    <row r="6" spans="1:7" s="11" customFormat="1" ht="15.95" customHeight="1" x14ac:dyDescent="0.25">
      <c r="A6" s="12" t="s">
        <v>7</v>
      </c>
      <c r="B6" s="12">
        <f>COLUMN()</f>
        <v>2</v>
      </c>
      <c r="C6" s="12">
        <v>3</v>
      </c>
      <c r="D6" s="12">
        <v>4</v>
      </c>
      <c r="E6" s="12"/>
      <c r="F6" s="12">
        <f>COLUMN()</f>
        <v>6</v>
      </c>
    </row>
    <row r="7" spans="1:7" x14ac:dyDescent="0.25">
      <c r="A7" s="22" t="s">
        <v>8</v>
      </c>
      <c r="B7" s="23">
        <f>SUBTOTAL(9,B10:B43)</f>
        <v>2082848.1</v>
      </c>
      <c r="C7" s="23">
        <f>SUBTOTAL(9,C8:C43)</f>
        <v>1802173</v>
      </c>
      <c r="D7" s="23">
        <f>D9+D13+D17+D22+D26+D29+D32+D35+D38+D41+D44</f>
        <v>2603102</v>
      </c>
      <c r="E7" s="23">
        <f>E9+E13+E17+E22+E26+E29+E32+E35+E38+E41+E46</f>
        <v>3613283</v>
      </c>
      <c r="F7" s="23">
        <f>F9+F13+F17+F22+F26+F29+F32+F35+F38+F41+F46</f>
        <v>7915138</v>
      </c>
    </row>
    <row r="8" spans="1:7" x14ac:dyDescent="0.25">
      <c r="A8" s="24" t="s">
        <v>27</v>
      </c>
      <c r="B8" s="25">
        <f>SUBTOTAL(9,B10:B20)</f>
        <v>604826.92000000004</v>
      </c>
      <c r="C8" s="25">
        <v>164202</v>
      </c>
      <c r="D8" s="25">
        <f t="shared" ref="D8:F8" si="0">SUBTOTAL(9,D10:D20)</f>
        <v>416178</v>
      </c>
      <c r="E8" s="25">
        <f t="shared" si="0"/>
        <v>676195</v>
      </c>
      <c r="F8" s="25">
        <f t="shared" si="0"/>
        <v>1043751</v>
      </c>
    </row>
    <row r="9" spans="1:7" x14ac:dyDescent="0.25">
      <c r="A9" s="26" t="s">
        <v>28</v>
      </c>
      <c r="B9" s="27">
        <f>SUBTOTAL(9,B10:B12)</f>
        <v>109646.57999999999</v>
      </c>
      <c r="C9" s="27">
        <f>SUBTOTAL(9,C10:C12)</f>
        <v>0</v>
      </c>
      <c r="D9" s="27">
        <f t="shared" ref="D9:F9" si="1">SUBTOTAL(9,D10:D12)</f>
        <v>165110</v>
      </c>
      <c r="E9" s="27">
        <f t="shared" si="1"/>
        <v>289700</v>
      </c>
      <c r="F9" s="27">
        <f t="shared" si="1"/>
        <v>0</v>
      </c>
    </row>
    <row r="10" spans="1:7" x14ac:dyDescent="0.25">
      <c r="A10" s="28" t="s">
        <v>29</v>
      </c>
      <c r="B10" s="29">
        <v>38752.379999999997</v>
      </c>
      <c r="C10" s="29">
        <v>0</v>
      </c>
      <c r="D10" s="33">
        <v>143220</v>
      </c>
      <c r="E10" s="33">
        <v>289700</v>
      </c>
      <c r="F10" s="29">
        <v>0</v>
      </c>
    </row>
    <row r="11" spans="1:7" x14ac:dyDescent="0.25">
      <c r="A11" s="28" t="s">
        <v>30</v>
      </c>
      <c r="B11" s="29">
        <v>0</v>
      </c>
      <c r="C11" s="29">
        <v>0</v>
      </c>
      <c r="D11" s="33">
        <v>0</v>
      </c>
      <c r="E11" s="33">
        <v>0</v>
      </c>
      <c r="F11" s="29">
        <v>0</v>
      </c>
    </row>
    <row r="12" spans="1:7" x14ac:dyDescent="0.25">
      <c r="A12" s="28" t="s">
        <v>31</v>
      </c>
      <c r="B12" s="29">
        <v>70894.2</v>
      </c>
      <c r="C12" s="29">
        <v>0</v>
      </c>
      <c r="D12" s="33">
        <v>21890</v>
      </c>
      <c r="E12" s="33">
        <v>0</v>
      </c>
      <c r="F12" s="29">
        <v>0</v>
      </c>
    </row>
    <row r="13" spans="1:7" x14ac:dyDescent="0.25">
      <c r="A13" s="26" t="s">
        <v>32</v>
      </c>
      <c r="B13" s="27">
        <f>SUBTOTAL(9,B14:B16)</f>
        <v>237300.33</v>
      </c>
      <c r="C13" s="27">
        <f>SUBTOTAL(9,C14:C15)</f>
        <v>0</v>
      </c>
      <c r="D13" s="27">
        <f t="shared" ref="D13:F13" si="2">SUBTOTAL(9,D14:D15)</f>
        <v>137518</v>
      </c>
      <c r="E13" s="27">
        <f t="shared" si="2"/>
        <v>265945</v>
      </c>
      <c r="F13" s="27">
        <f t="shared" si="2"/>
        <v>910201</v>
      </c>
    </row>
    <row r="14" spans="1:7" x14ac:dyDescent="0.25">
      <c r="A14" s="28" t="s">
        <v>33</v>
      </c>
      <c r="B14" s="29">
        <v>149153.32999999999</v>
      </c>
      <c r="C14" s="29">
        <v>0</v>
      </c>
      <c r="D14" s="33">
        <v>107568</v>
      </c>
      <c r="E14" s="33">
        <v>265945</v>
      </c>
      <c r="F14" s="29">
        <v>910201</v>
      </c>
    </row>
    <row r="15" spans="1:7" x14ac:dyDescent="0.25">
      <c r="A15" s="28" t="s">
        <v>34</v>
      </c>
      <c r="B15" s="29">
        <v>80147</v>
      </c>
      <c r="C15" s="29">
        <v>0</v>
      </c>
      <c r="D15" s="33">
        <v>29950</v>
      </c>
      <c r="E15" s="33">
        <v>0</v>
      </c>
      <c r="F15" s="29">
        <v>0</v>
      </c>
    </row>
    <row r="16" spans="1:7" x14ac:dyDescent="0.25">
      <c r="A16" s="28" t="s">
        <v>253</v>
      </c>
      <c r="B16" s="29">
        <v>8000</v>
      </c>
      <c r="C16" s="29"/>
      <c r="D16" s="33">
        <v>0</v>
      </c>
      <c r="E16" s="33">
        <v>0</v>
      </c>
      <c r="F16" s="29">
        <v>0</v>
      </c>
    </row>
    <row r="17" spans="1:13" x14ac:dyDescent="0.25">
      <c r="A17" s="26" t="s">
        <v>35</v>
      </c>
      <c r="B17" s="27">
        <f>SUBTOTAL(9,B18:B20)</f>
        <v>257880.00999999998</v>
      </c>
      <c r="C17" s="27">
        <f>SUBTOTAL(9,C18:C20)</f>
        <v>0</v>
      </c>
      <c r="D17" s="27">
        <f t="shared" ref="D17:F17" si="3">SUBTOTAL(9,D18:D20)</f>
        <v>113550</v>
      </c>
      <c r="E17" s="27">
        <f t="shared" si="3"/>
        <v>120550</v>
      </c>
      <c r="F17" s="27">
        <f t="shared" si="3"/>
        <v>133550</v>
      </c>
    </row>
    <row r="18" spans="1:13" x14ac:dyDescent="0.25">
      <c r="A18" s="28" t="s">
        <v>36</v>
      </c>
      <c r="B18" s="29">
        <v>137135.85</v>
      </c>
      <c r="C18" s="29">
        <v>0</v>
      </c>
      <c r="D18" s="33">
        <v>27500</v>
      </c>
      <c r="E18" s="33">
        <v>29500</v>
      </c>
      <c r="F18" s="29">
        <v>32500</v>
      </c>
    </row>
    <row r="19" spans="1:13" x14ac:dyDescent="0.25">
      <c r="A19" s="28" t="s">
        <v>37</v>
      </c>
      <c r="B19" s="29">
        <v>116511.51</v>
      </c>
      <c r="C19" s="29">
        <v>0</v>
      </c>
      <c r="D19" s="33">
        <v>82500</v>
      </c>
      <c r="E19" s="33">
        <v>87500</v>
      </c>
      <c r="F19" s="29">
        <v>97500</v>
      </c>
    </row>
    <row r="20" spans="1:13" x14ac:dyDescent="0.25">
      <c r="A20" s="28" t="s">
        <v>38</v>
      </c>
      <c r="B20" s="29">
        <v>4232.6499999999996</v>
      </c>
      <c r="C20" s="29">
        <v>0</v>
      </c>
      <c r="D20" s="33">
        <v>3550</v>
      </c>
      <c r="E20" s="33">
        <v>3550</v>
      </c>
      <c r="F20" s="29">
        <v>3550</v>
      </c>
    </row>
    <row r="21" spans="1:13" x14ac:dyDescent="0.25">
      <c r="A21" s="24" t="s">
        <v>39</v>
      </c>
      <c r="B21" s="25">
        <f>SUBTOTAL(9,B23:B24)</f>
        <v>76.540000000000006</v>
      </c>
      <c r="C21" s="25">
        <f>SUBTOTAL(9,C23:C24)</f>
        <v>105</v>
      </c>
      <c r="D21" s="25">
        <f t="shared" ref="D21:F21" si="4">SUBTOTAL(9,D23:D24)</f>
        <v>505</v>
      </c>
      <c r="E21" s="25">
        <f t="shared" si="4"/>
        <v>505</v>
      </c>
      <c r="F21" s="25">
        <f t="shared" si="4"/>
        <v>505</v>
      </c>
    </row>
    <row r="22" spans="1:13" x14ac:dyDescent="0.25">
      <c r="A22" s="26" t="s">
        <v>40</v>
      </c>
      <c r="B22" s="27">
        <f>SUBTOTAL(9,B23:B24)</f>
        <v>76.540000000000006</v>
      </c>
      <c r="C22" s="27">
        <f>SUBTOTAL(9,C23:C24)</f>
        <v>105</v>
      </c>
      <c r="D22" s="27">
        <f t="shared" ref="D22:F22" si="5">SUBTOTAL(9,D23:D24)</f>
        <v>505</v>
      </c>
      <c r="E22" s="27">
        <f t="shared" si="5"/>
        <v>505</v>
      </c>
      <c r="F22" s="27">
        <f t="shared" si="5"/>
        <v>505</v>
      </c>
    </row>
    <row r="23" spans="1:13" x14ac:dyDescent="0.25">
      <c r="A23" s="28" t="s">
        <v>41</v>
      </c>
      <c r="B23" s="29">
        <v>76.540000000000006</v>
      </c>
      <c r="C23" s="29">
        <v>0</v>
      </c>
      <c r="D23" s="33">
        <v>105</v>
      </c>
      <c r="E23" s="33">
        <v>105</v>
      </c>
      <c r="F23" s="29">
        <v>105</v>
      </c>
    </row>
    <row r="24" spans="1:13" x14ac:dyDescent="0.25">
      <c r="A24" s="28" t="s">
        <v>42</v>
      </c>
      <c r="B24" s="29">
        <v>0</v>
      </c>
      <c r="C24" s="29">
        <v>105</v>
      </c>
      <c r="D24" s="33">
        <v>400</v>
      </c>
      <c r="E24" s="33">
        <v>400</v>
      </c>
      <c r="F24" s="29">
        <v>400</v>
      </c>
    </row>
    <row r="25" spans="1:13" x14ac:dyDescent="0.25">
      <c r="A25" s="24" t="s">
        <v>43</v>
      </c>
      <c r="B25" s="25">
        <f>SUBTOTAL(9,B27:B27)</f>
        <v>18363.2</v>
      </c>
      <c r="C25" s="25">
        <f>SUBTOTAL(9,C27:C27)</f>
        <v>16998</v>
      </c>
      <c r="D25" s="25">
        <f t="shared" ref="D25:F25" si="6">SUBTOTAL(9,D27:D27)</f>
        <v>16998</v>
      </c>
      <c r="E25" s="25">
        <f t="shared" si="6"/>
        <v>16998</v>
      </c>
      <c r="F25" s="25">
        <f t="shared" si="6"/>
        <v>18048</v>
      </c>
    </row>
    <row r="26" spans="1:13" x14ac:dyDescent="0.25">
      <c r="A26" s="26" t="s">
        <v>44</v>
      </c>
      <c r="B26" s="27">
        <f>SUBTOTAL(9,B27:B27)</f>
        <v>18363.2</v>
      </c>
      <c r="C26" s="27">
        <f>SUBTOTAL(9,C27:C27)</f>
        <v>16998</v>
      </c>
      <c r="D26" s="27">
        <f t="shared" ref="D26:F26" si="7">SUBTOTAL(9,D27:D27)</f>
        <v>16998</v>
      </c>
      <c r="E26" s="27">
        <f t="shared" si="7"/>
        <v>16998</v>
      </c>
      <c r="F26" s="27">
        <f t="shared" si="7"/>
        <v>18048</v>
      </c>
    </row>
    <row r="27" spans="1:13" x14ac:dyDescent="0.25">
      <c r="A27" s="28" t="s">
        <v>45</v>
      </c>
      <c r="B27" s="29">
        <v>18363.2</v>
      </c>
      <c r="C27" s="29">
        <v>16998</v>
      </c>
      <c r="D27" s="33">
        <v>16998</v>
      </c>
      <c r="E27" s="33">
        <v>16998</v>
      </c>
      <c r="F27" s="29">
        <v>18048</v>
      </c>
    </row>
    <row r="28" spans="1:13" x14ac:dyDescent="0.25">
      <c r="A28" s="24" t="s">
        <v>46</v>
      </c>
      <c r="B28" s="25">
        <f>SUBTOTAL(9,B30:B33)</f>
        <v>495311.41000000003</v>
      </c>
      <c r="C28" s="25">
        <v>483372</v>
      </c>
      <c r="D28" s="25">
        <f t="shared" ref="D28:F28" si="8">SUBTOTAL(9,D30:D33)</f>
        <v>458768</v>
      </c>
      <c r="E28" s="25">
        <f t="shared" si="8"/>
        <v>472629</v>
      </c>
      <c r="F28" s="25">
        <f t="shared" si="8"/>
        <v>495751</v>
      </c>
    </row>
    <row r="29" spans="1:13" x14ac:dyDescent="0.25">
      <c r="A29" s="26" t="s">
        <v>47</v>
      </c>
      <c r="B29" s="27">
        <f>SUBTOTAL(9,B30:B31)</f>
        <v>492211.41000000003</v>
      </c>
      <c r="C29" s="27">
        <f>SUBTOTAL(9,C30:C31)</f>
        <v>0</v>
      </c>
      <c r="D29" s="27">
        <f t="shared" ref="D29:F29" si="9">SUBTOTAL(9,D30:D31)</f>
        <v>455768</v>
      </c>
      <c r="E29" s="27">
        <f t="shared" si="9"/>
        <v>469629</v>
      </c>
      <c r="F29" s="27">
        <f t="shared" si="9"/>
        <v>492751</v>
      </c>
    </row>
    <row r="30" spans="1:13" x14ac:dyDescent="0.25">
      <c r="A30" s="28" t="s">
        <v>48</v>
      </c>
      <c r="B30" s="29">
        <v>67764.14</v>
      </c>
      <c r="C30" s="29">
        <v>0</v>
      </c>
      <c r="D30" s="33">
        <v>42000</v>
      </c>
      <c r="E30" s="33">
        <v>42000</v>
      </c>
      <c r="F30" s="29">
        <v>42000</v>
      </c>
    </row>
    <row r="31" spans="1:13" x14ac:dyDescent="0.25">
      <c r="A31" s="28" t="s">
        <v>49</v>
      </c>
      <c r="B31" s="29">
        <v>424447.27</v>
      </c>
      <c r="C31" s="29">
        <v>0</v>
      </c>
      <c r="D31" s="33">
        <v>413768</v>
      </c>
      <c r="E31" s="33">
        <v>427629</v>
      </c>
      <c r="F31" s="29">
        <v>450751</v>
      </c>
      <c r="M31" s="38"/>
    </row>
    <row r="32" spans="1:13" x14ac:dyDescent="0.25">
      <c r="A32" s="26" t="s">
        <v>50</v>
      </c>
      <c r="B32" s="27">
        <f>SUBTOTAL(9,B33:B33)</f>
        <v>3100</v>
      </c>
      <c r="C32" s="27">
        <f>SUBTOTAL(9,C33:C33)</f>
        <v>0</v>
      </c>
      <c r="D32" s="27">
        <f t="shared" ref="D32:F32" si="10">SUBTOTAL(9,D33:D33)</f>
        <v>3000</v>
      </c>
      <c r="E32" s="27">
        <f t="shared" si="10"/>
        <v>3000</v>
      </c>
      <c r="F32" s="27">
        <f t="shared" si="10"/>
        <v>3000</v>
      </c>
    </row>
    <row r="33" spans="1:6" x14ac:dyDescent="0.25">
      <c r="A33" s="28" t="s">
        <v>51</v>
      </c>
      <c r="B33" s="29">
        <v>3100</v>
      </c>
      <c r="C33" s="29">
        <v>0</v>
      </c>
      <c r="D33" s="33">
        <v>3000</v>
      </c>
      <c r="E33" s="33">
        <v>3000</v>
      </c>
      <c r="F33" s="29">
        <v>3000</v>
      </c>
    </row>
    <row r="34" spans="1:6" x14ac:dyDescent="0.25">
      <c r="A34" s="24" t="s">
        <v>52</v>
      </c>
      <c r="B34" s="25">
        <f>SUBTOTAL(9,B36:B36)</f>
        <v>930056.38</v>
      </c>
      <c r="C34" s="25">
        <f>SUBTOTAL(9,C36:C36)</f>
        <v>1100000</v>
      </c>
      <c r="D34" s="25">
        <f t="shared" ref="D34:F34" si="11">SUBTOTAL(9,D36:D36)</f>
        <v>1693451</v>
      </c>
      <c r="E34" s="25">
        <f t="shared" si="11"/>
        <v>2429754</v>
      </c>
      <c r="F34" s="25">
        <f t="shared" si="11"/>
        <v>6339521</v>
      </c>
    </row>
    <row r="35" spans="1:6" x14ac:dyDescent="0.25">
      <c r="A35" s="26" t="s">
        <v>53</v>
      </c>
      <c r="B35" s="27">
        <f>SUBTOTAL(9,B36:B36)</f>
        <v>930056.38</v>
      </c>
      <c r="C35" s="27">
        <f>SUBTOTAL(9,C36:C36)</f>
        <v>1100000</v>
      </c>
      <c r="D35" s="27">
        <f t="shared" ref="D35:F35" si="12">SUBTOTAL(9,D36:D36)</f>
        <v>1693451</v>
      </c>
      <c r="E35" s="27">
        <f t="shared" si="12"/>
        <v>2429754</v>
      </c>
      <c r="F35" s="27">
        <f t="shared" si="12"/>
        <v>6339521</v>
      </c>
    </row>
    <row r="36" spans="1:6" x14ac:dyDescent="0.25">
      <c r="A36" s="28" t="s">
        <v>54</v>
      </c>
      <c r="B36" s="29">
        <v>930056.38</v>
      </c>
      <c r="C36" s="29">
        <v>1100000</v>
      </c>
      <c r="D36" s="33">
        <v>1693451</v>
      </c>
      <c r="E36" s="33">
        <v>2429754</v>
      </c>
      <c r="F36" s="29">
        <v>6339521</v>
      </c>
    </row>
    <row r="37" spans="1:6" x14ac:dyDescent="0.25">
      <c r="A37" s="24" t="s">
        <v>55</v>
      </c>
      <c r="B37" s="25">
        <f>SUBTOTAL(9,B39:B39)</f>
        <v>34213.65</v>
      </c>
      <c r="C37" s="25">
        <f>SUBTOTAL(9,C39:C39)</f>
        <v>10202</v>
      </c>
      <c r="D37" s="25">
        <f t="shared" ref="D37:F37" si="13">SUBTOTAL(9,D39:D39)</f>
        <v>2086</v>
      </c>
      <c r="E37" s="25">
        <f t="shared" si="13"/>
        <v>2086</v>
      </c>
      <c r="F37" s="25">
        <f t="shared" si="13"/>
        <v>2446</v>
      </c>
    </row>
    <row r="38" spans="1:6" x14ac:dyDescent="0.25">
      <c r="A38" s="26" t="s">
        <v>56</v>
      </c>
      <c r="B38" s="27">
        <f>SUBTOTAL(9,B39:B39)</f>
        <v>34213.65</v>
      </c>
      <c r="C38" s="27">
        <f>SUBTOTAL(9,C39:C39)</f>
        <v>10202</v>
      </c>
      <c r="D38" s="27">
        <f t="shared" ref="D38:F38" si="14">SUBTOTAL(9,D39:D39)</f>
        <v>2086</v>
      </c>
      <c r="E38" s="27">
        <f t="shared" si="14"/>
        <v>2086</v>
      </c>
      <c r="F38" s="27">
        <f t="shared" si="14"/>
        <v>2446</v>
      </c>
    </row>
    <row r="39" spans="1:6" x14ac:dyDescent="0.25">
      <c r="A39" s="28" t="s">
        <v>57</v>
      </c>
      <c r="B39" s="29">
        <v>34213.65</v>
      </c>
      <c r="C39" s="29">
        <v>10202</v>
      </c>
      <c r="D39" s="33">
        <v>2086</v>
      </c>
      <c r="E39" s="33">
        <v>2086</v>
      </c>
      <c r="F39" s="29">
        <v>2446</v>
      </c>
    </row>
    <row r="40" spans="1:6" x14ac:dyDescent="0.25">
      <c r="A40" s="24" t="s">
        <v>58</v>
      </c>
      <c r="B40" s="25">
        <f>SUBTOTAL(9,B42:B43)</f>
        <v>0</v>
      </c>
      <c r="C40" s="25">
        <v>27294</v>
      </c>
      <c r="D40" s="25">
        <f t="shared" ref="D40:F40" si="15">SUBTOTAL(9,D42:D43)</f>
        <v>9116</v>
      </c>
      <c r="E40" s="25">
        <f t="shared" si="15"/>
        <v>9116</v>
      </c>
      <c r="F40" s="25">
        <f t="shared" si="15"/>
        <v>9116</v>
      </c>
    </row>
    <row r="41" spans="1:6" x14ac:dyDescent="0.25">
      <c r="A41" s="26" t="s">
        <v>59</v>
      </c>
      <c r="B41" s="27">
        <f>SUBTOTAL(9,B42:B43)</f>
        <v>0</v>
      </c>
      <c r="C41" s="27">
        <f>SUBTOTAL(9,C42:C43)</f>
        <v>0</v>
      </c>
      <c r="D41" s="27">
        <f t="shared" ref="D41:F41" si="16">SUBTOTAL(9,D42:D43)</f>
        <v>9116</v>
      </c>
      <c r="E41" s="27">
        <f t="shared" si="16"/>
        <v>9116</v>
      </c>
      <c r="F41" s="27">
        <f t="shared" si="16"/>
        <v>9116</v>
      </c>
    </row>
    <row r="42" spans="1:6" x14ac:dyDescent="0.25">
      <c r="A42" s="28" t="s">
        <v>60</v>
      </c>
      <c r="B42" s="29">
        <v>0</v>
      </c>
      <c r="C42" s="29">
        <v>0</v>
      </c>
      <c r="D42" s="33">
        <v>39116</v>
      </c>
      <c r="E42" s="33">
        <v>39116</v>
      </c>
      <c r="F42" s="29">
        <v>39116</v>
      </c>
    </row>
    <row r="43" spans="1:6" x14ac:dyDescent="0.25">
      <c r="A43" s="28" t="s">
        <v>61</v>
      </c>
      <c r="B43" s="29">
        <v>0</v>
      </c>
      <c r="C43" s="33">
        <v>0</v>
      </c>
      <c r="D43" s="33">
        <v>-30000</v>
      </c>
      <c r="E43" s="33">
        <v>-30000</v>
      </c>
      <c r="F43" s="33">
        <v>-30000</v>
      </c>
    </row>
    <row r="44" spans="1:6" x14ac:dyDescent="0.25">
      <c r="A44" s="22" t="s">
        <v>9</v>
      </c>
      <c r="B44" s="23">
        <f>SUBTOTAL(9,B47:B47)</f>
        <v>0</v>
      </c>
      <c r="C44" s="23">
        <f>SUBTOTAL(9,C47:C47)</f>
        <v>6000</v>
      </c>
      <c r="D44" s="23">
        <f t="shared" ref="D44:F44" si="17">SUBTOTAL(9,D47:D47)</f>
        <v>6000</v>
      </c>
      <c r="E44" s="23">
        <f t="shared" si="17"/>
        <v>6000</v>
      </c>
      <c r="F44" s="23">
        <f t="shared" si="17"/>
        <v>6000</v>
      </c>
    </row>
    <row r="45" spans="1:6" x14ac:dyDescent="0.25">
      <c r="A45" s="24" t="s">
        <v>62</v>
      </c>
      <c r="B45" s="25">
        <f>SUBTOTAL(9,B47:B47)</f>
        <v>0</v>
      </c>
      <c r="C45" s="25">
        <f>SUBTOTAL(9,C47:C47)</f>
        <v>6000</v>
      </c>
      <c r="D45" s="25">
        <f t="shared" ref="D45:F45" si="18">SUBTOTAL(9,D47:D47)</f>
        <v>6000</v>
      </c>
      <c r="E45" s="25">
        <f t="shared" si="18"/>
        <v>6000</v>
      </c>
      <c r="F45" s="25">
        <f t="shared" si="18"/>
        <v>6000</v>
      </c>
    </row>
    <row r="46" spans="1:6" x14ac:dyDescent="0.25">
      <c r="A46" s="26" t="s">
        <v>63</v>
      </c>
      <c r="B46" s="27">
        <f>SUBTOTAL(9,B47:B47)</f>
        <v>0</v>
      </c>
      <c r="C46" s="27">
        <f>SUBTOTAL(9,C47:C47)</f>
        <v>6000</v>
      </c>
      <c r="D46" s="27">
        <f t="shared" ref="D46:F46" si="19">SUBTOTAL(9,D47:D47)</f>
        <v>6000</v>
      </c>
      <c r="E46" s="27">
        <f t="shared" si="19"/>
        <v>6000</v>
      </c>
      <c r="F46" s="27">
        <f t="shared" si="19"/>
        <v>6000</v>
      </c>
    </row>
    <row r="47" spans="1:6" x14ac:dyDescent="0.25">
      <c r="A47" s="28" t="s">
        <v>64</v>
      </c>
      <c r="B47" s="29">
        <v>0</v>
      </c>
      <c r="C47" s="29">
        <v>6000</v>
      </c>
      <c r="D47" s="33">
        <v>6000</v>
      </c>
      <c r="E47" s="33">
        <v>6000</v>
      </c>
      <c r="F47" s="29">
        <v>6000</v>
      </c>
    </row>
    <row r="48" spans="1:6" ht="20.100000000000001" customHeight="1" x14ac:dyDescent="0.25">
      <c r="A48" s="30" t="s">
        <v>65</v>
      </c>
      <c r="B48" s="31">
        <f>IFERROR(SUBTOTAL(9,B10:B47),0)</f>
        <v>2082848.1</v>
      </c>
      <c r="C48" s="31">
        <f>IFERROR(SUBTOTAL(9,C8:C47),0)</f>
        <v>1808173</v>
      </c>
      <c r="D48" s="31">
        <f t="shared" ref="D48:F48" si="20">IFERROR(SUBTOTAL(9,D10:D47),0)</f>
        <v>2603102</v>
      </c>
      <c r="E48" s="31">
        <f t="shared" si="20"/>
        <v>3613283</v>
      </c>
      <c r="F48" s="31">
        <f t="shared" si="20"/>
        <v>7915138</v>
      </c>
    </row>
    <row r="49" spans="1:6" x14ac:dyDescent="0.25">
      <c r="A49" s="11"/>
      <c r="B49" s="11"/>
      <c r="C49" s="68"/>
      <c r="D49" s="11"/>
      <c r="E49" s="11"/>
      <c r="F49" s="11"/>
    </row>
    <row r="50" spans="1:6" x14ac:dyDescent="0.25">
      <c r="A50" s="11"/>
      <c r="B50" s="11"/>
      <c r="C50" s="36"/>
      <c r="D50" s="11"/>
      <c r="E50" s="11"/>
      <c r="F50" s="11"/>
    </row>
    <row r="51" spans="1:6" s="7" customFormat="1" ht="24.95" customHeight="1" x14ac:dyDescent="0.25">
      <c r="A51" s="8" t="s">
        <v>66</v>
      </c>
      <c r="B51" s="9"/>
      <c r="C51" s="37"/>
      <c r="D51" s="9"/>
      <c r="E51" s="9"/>
      <c r="F51" s="9"/>
    </row>
    <row r="52" spans="1:6" ht="57.6" customHeight="1" x14ac:dyDescent="0.25">
      <c r="A52" s="32" t="s">
        <v>26</v>
      </c>
      <c r="B52" s="10" t="s">
        <v>252</v>
      </c>
      <c r="C52" s="10" t="s">
        <v>6</v>
      </c>
      <c r="D52" s="10" t="s">
        <v>264</v>
      </c>
      <c r="E52" s="10" t="s">
        <v>267</v>
      </c>
      <c r="F52" s="10" t="s">
        <v>260</v>
      </c>
    </row>
    <row r="53" spans="1:6" s="11" customFormat="1" ht="15.95" customHeight="1" x14ac:dyDescent="0.25">
      <c r="A53" s="12" t="s">
        <v>7</v>
      </c>
      <c r="B53" s="12">
        <f>COLUMN()</f>
        <v>2</v>
      </c>
      <c r="C53" s="12">
        <v>3</v>
      </c>
      <c r="D53" s="12">
        <v>4</v>
      </c>
      <c r="E53" s="12"/>
      <c r="F53" s="12">
        <f>COLUMN()</f>
        <v>6</v>
      </c>
    </row>
    <row r="54" spans="1:6" x14ac:dyDescent="0.25">
      <c r="A54" s="22" t="s">
        <v>11</v>
      </c>
      <c r="B54" s="23">
        <f>SUBTOTAL(9,B57:B103)</f>
        <v>1832025.76</v>
      </c>
      <c r="C54" s="23">
        <f>SUBTOTAL(9,C57:C103)</f>
        <v>447880</v>
      </c>
      <c r="D54" s="23">
        <f t="shared" ref="D54:F54" si="21">SUBTOTAL(9,D57:D103)</f>
        <v>2299909</v>
      </c>
      <c r="E54" s="23">
        <f t="shared" si="21"/>
        <v>3510183</v>
      </c>
      <c r="F54" s="23">
        <f t="shared" si="21"/>
        <v>7802038</v>
      </c>
    </row>
    <row r="55" spans="1:6" x14ac:dyDescent="0.25">
      <c r="A55" s="24" t="s">
        <v>67</v>
      </c>
      <c r="B55" s="25">
        <f>SUBTOTAL(9,B57:B61)</f>
        <v>1118326.1200000001</v>
      </c>
      <c r="C55" s="25">
        <v>1268693</v>
      </c>
      <c r="D55" s="25">
        <f t="shared" ref="D55:F55" si="22">SUBTOTAL(9,D57:D61)</f>
        <v>1357512</v>
      </c>
      <c r="E55" s="25">
        <f t="shared" si="22"/>
        <v>1381658</v>
      </c>
      <c r="F55" s="25">
        <f t="shared" si="22"/>
        <v>1305894</v>
      </c>
    </row>
    <row r="56" spans="1:6" x14ac:dyDescent="0.25">
      <c r="A56" s="26" t="s">
        <v>68</v>
      </c>
      <c r="B56" s="27">
        <f>SUBTOTAL(9,B57:B57)</f>
        <v>933882.72</v>
      </c>
      <c r="C56" s="27">
        <f>SUBTOTAL(9,C57:C57)</f>
        <v>0</v>
      </c>
      <c r="D56" s="27">
        <f t="shared" ref="D56:F56" si="23">SUBTOTAL(9,D57:D57)</f>
        <v>1128224</v>
      </c>
      <c r="E56" s="27">
        <f t="shared" si="23"/>
        <v>1127334</v>
      </c>
      <c r="F56" s="27">
        <f t="shared" si="23"/>
        <v>1064376</v>
      </c>
    </row>
    <row r="57" spans="1:6" x14ac:dyDescent="0.25">
      <c r="A57" s="28" t="s">
        <v>69</v>
      </c>
      <c r="B57" s="29">
        <v>933882.72</v>
      </c>
      <c r="C57" s="29"/>
      <c r="D57" s="33">
        <v>1128224</v>
      </c>
      <c r="E57" s="33">
        <v>1127334</v>
      </c>
      <c r="F57" s="29">
        <v>1064376</v>
      </c>
    </row>
    <row r="58" spans="1:6" x14ac:dyDescent="0.25">
      <c r="A58" s="26" t="s">
        <v>70</v>
      </c>
      <c r="B58" s="27">
        <f>SUBTOTAL(9,B59:B59)</f>
        <v>30342.400000000001</v>
      </c>
      <c r="C58" s="27">
        <f>SUBTOTAL(9,C59:C59)</f>
        <v>0</v>
      </c>
      <c r="D58" s="27">
        <f t="shared" ref="D58:F58" si="24">SUBTOTAL(9,D59:D59)</f>
        <v>32935</v>
      </c>
      <c r="E58" s="27">
        <f t="shared" si="24"/>
        <v>35490</v>
      </c>
      <c r="F58" s="27">
        <f t="shared" si="24"/>
        <v>34859</v>
      </c>
    </row>
    <row r="59" spans="1:6" x14ac:dyDescent="0.25">
      <c r="A59" s="28" t="s">
        <v>71</v>
      </c>
      <c r="B59" s="29">
        <v>30342.400000000001</v>
      </c>
      <c r="C59" s="29"/>
      <c r="D59" s="33">
        <v>32935</v>
      </c>
      <c r="E59" s="33">
        <v>35490</v>
      </c>
      <c r="F59" s="29">
        <v>34859</v>
      </c>
    </row>
    <row r="60" spans="1:6" x14ac:dyDescent="0.25">
      <c r="A60" s="26" t="s">
        <v>72</v>
      </c>
      <c r="B60" s="27">
        <f>SUBTOTAL(9,B61:B61)</f>
        <v>154101</v>
      </c>
      <c r="C60" s="27">
        <f>SUBTOTAL(9,C61:C61)</f>
        <v>0</v>
      </c>
      <c r="D60" s="27">
        <f t="shared" ref="D60:F60" si="25">SUBTOTAL(9,D61:D61)</f>
        <v>196353</v>
      </c>
      <c r="E60" s="27">
        <f t="shared" si="25"/>
        <v>218834</v>
      </c>
      <c r="F60" s="27">
        <f t="shared" si="25"/>
        <v>206659</v>
      </c>
    </row>
    <row r="61" spans="1:6" x14ac:dyDescent="0.25">
      <c r="A61" s="28" t="s">
        <v>73</v>
      </c>
      <c r="B61" s="29">
        <v>154101</v>
      </c>
      <c r="C61" s="29"/>
      <c r="D61" s="33">
        <v>196353</v>
      </c>
      <c r="E61" s="33">
        <v>218834</v>
      </c>
      <c r="F61" s="29">
        <v>206659</v>
      </c>
    </row>
    <row r="62" spans="1:6" x14ac:dyDescent="0.25">
      <c r="A62" s="24" t="s">
        <v>74</v>
      </c>
      <c r="B62" s="25">
        <f>SUBTOTAL(9,B64:B91)</f>
        <v>694102.1</v>
      </c>
      <c r="C62" s="25">
        <v>428180</v>
      </c>
      <c r="D62" s="25">
        <f t="shared" ref="D62:F62" si="26">SUBTOTAL(9,D64:D91)</f>
        <v>923697</v>
      </c>
      <c r="E62" s="25">
        <f t="shared" si="26"/>
        <v>2108825</v>
      </c>
      <c r="F62" s="25">
        <f t="shared" si="26"/>
        <v>6475944</v>
      </c>
    </row>
    <row r="63" spans="1:6" x14ac:dyDescent="0.25">
      <c r="A63" s="26" t="s">
        <v>75</v>
      </c>
      <c r="B63" s="27">
        <f>SUBTOTAL(9,B64:B66)</f>
        <v>42627.14</v>
      </c>
      <c r="C63" s="27">
        <f>SUBTOTAL(9,C64:C66)</f>
        <v>0</v>
      </c>
      <c r="D63" s="27">
        <f t="shared" ref="D63:F63" si="27">SUBTOTAL(9,D64:D66)</f>
        <v>75057</v>
      </c>
      <c r="E63" s="27">
        <f t="shared" si="27"/>
        <v>80002</v>
      </c>
      <c r="F63" s="27">
        <f t="shared" si="27"/>
        <v>75212</v>
      </c>
    </row>
    <row r="64" spans="1:6" x14ac:dyDescent="0.25">
      <c r="A64" s="28" t="s">
        <v>76</v>
      </c>
      <c r="B64" s="29">
        <v>7022.16</v>
      </c>
      <c r="C64" s="29"/>
      <c r="D64" s="33">
        <v>27647</v>
      </c>
      <c r="E64" s="33">
        <v>30582</v>
      </c>
      <c r="F64" s="29">
        <v>26912</v>
      </c>
    </row>
    <row r="65" spans="1:6" x14ac:dyDescent="0.25">
      <c r="A65" s="28" t="s">
        <v>77</v>
      </c>
      <c r="B65" s="29">
        <v>34007.980000000003</v>
      </c>
      <c r="C65" s="29"/>
      <c r="D65" s="33">
        <v>42410</v>
      </c>
      <c r="E65" s="33">
        <v>42920</v>
      </c>
      <c r="F65" s="29">
        <v>41800</v>
      </c>
    </row>
    <row r="66" spans="1:6" x14ac:dyDescent="0.25">
      <c r="A66" s="28" t="s">
        <v>78</v>
      </c>
      <c r="B66" s="29">
        <v>1597</v>
      </c>
      <c r="C66" s="29"/>
      <c r="D66" s="33">
        <v>5000</v>
      </c>
      <c r="E66" s="33">
        <v>6500</v>
      </c>
      <c r="F66" s="29">
        <v>6500</v>
      </c>
    </row>
    <row r="67" spans="1:6" x14ac:dyDescent="0.25">
      <c r="A67" s="26" t="s">
        <v>79</v>
      </c>
      <c r="B67" s="27">
        <f>SUBTOTAL(9,B68:B73)</f>
        <v>146412.82999999999</v>
      </c>
      <c r="C67" s="27">
        <f>SUBTOTAL(9,C68:C73)</f>
        <v>0</v>
      </c>
      <c r="D67" s="27">
        <f t="shared" ref="D67:F67" si="28">SUBTOTAL(9,D68:D73)</f>
        <v>112600</v>
      </c>
      <c r="E67" s="27">
        <f t="shared" si="28"/>
        <v>116167</v>
      </c>
      <c r="F67" s="27">
        <f t="shared" si="28"/>
        <v>113058</v>
      </c>
    </row>
    <row r="68" spans="1:6" x14ac:dyDescent="0.25">
      <c r="A68" s="28" t="s">
        <v>80</v>
      </c>
      <c r="B68" s="29">
        <v>9473.7099999999991</v>
      </c>
      <c r="C68" s="29"/>
      <c r="D68" s="33">
        <v>11933</v>
      </c>
      <c r="E68" s="33">
        <v>12500</v>
      </c>
      <c r="F68" s="29">
        <v>12500</v>
      </c>
    </row>
    <row r="69" spans="1:6" x14ac:dyDescent="0.25">
      <c r="A69" s="28" t="s">
        <v>81</v>
      </c>
      <c r="B69" s="29">
        <v>43136.06</v>
      </c>
      <c r="C69" s="29"/>
      <c r="D69" s="33">
        <v>29000</v>
      </c>
      <c r="E69" s="33">
        <v>29000</v>
      </c>
      <c r="F69" s="29">
        <v>29500</v>
      </c>
    </row>
    <row r="70" spans="1:6" x14ac:dyDescent="0.25">
      <c r="A70" s="28" t="s">
        <v>82</v>
      </c>
      <c r="B70" s="29">
        <v>59876.03</v>
      </c>
      <c r="C70" s="29"/>
      <c r="D70" s="33">
        <v>49667</v>
      </c>
      <c r="E70" s="33">
        <v>50667</v>
      </c>
      <c r="F70" s="29">
        <v>46958</v>
      </c>
    </row>
    <row r="71" spans="1:6" x14ac:dyDescent="0.25">
      <c r="A71" s="28" t="s">
        <v>83</v>
      </c>
      <c r="B71" s="29">
        <v>18330.02</v>
      </c>
      <c r="C71" s="29"/>
      <c r="D71" s="33">
        <v>11000</v>
      </c>
      <c r="E71" s="33">
        <v>13000</v>
      </c>
      <c r="F71" s="29">
        <v>13100</v>
      </c>
    </row>
    <row r="72" spans="1:6" x14ac:dyDescent="0.25">
      <c r="A72" s="28" t="s">
        <v>84</v>
      </c>
      <c r="B72" s="29">
        <v>1288.68</v>
      </c>
      <c r="C72" s="29"/>
      <c r="D72" s="33">
        <v>3000</v>
      </c>
      <c r="E72" s="33">
        <v>3000</v>
      </c>
      <c r="F72" s="29">
        <v>3000</v>
      </c>
    </row>
    <row r="73" spans="1:6" x14ac:dyDescent="0.25">
      <c r="A73" s="28" t="s">
        <v>85</v>
      </c>
      <c r="B73" s="29">
        <v>14308.33</v>
      </c>
      <c r="C73" s="29"/>
      <c r="D73" s="33">
        <v>8000</v>
      </c>
      <c r="E73" s="33">
        <v>8000</v>
      </c>
      <c r="F73" s="29">
        <v>8000</v>
      </c>
    </row>
    <row r="74" spans="1:6" x14ac:dyDescent="0.25">
      <c r="A74" s="26" t="s">
        <v>86</v>
      </c>
      <c r="B74" s="27">
        <f>SUBTOTAL(9,B75:B83)</f>
        <v>432522.81</v>
      </c>
      <c r="C74" s="27">
        <f>SUBTOTAL(9,C75:C83)</f>
        <v>0</v>
      </c>
      <c r="D74" s="27">
        <f t="shared" ref="D74:F74" si="29">SUBTOTAL(9,D75:D83)</f>
        <v>686140</v>
      </c>
      <c r="E74" s="27">
        <f t="shared" si="29"/>
        <v>1868356</v>
      </c>
      <c r="F74" s="27">
        <f t="shared" si="29"/>
        <v>6243264</v>
      </c>
    </row>
    <row r="75" spans="1:6" x14ac:dyDescent="0.25">
      <c r="A75" s="28" t="s">
        <v>87</v>
      </c>
      <c r="B75" s="29">
        <v>12449.13</v>
      </c>
      <c r="C75" s="29"/>
      <c r="D75" s="33">
        <v>10000</v>
      </c>
      <c r="E75" s="33">
        <v>11000</v>
      </c>
      <c r="F75" s="29">
        <v>11025</v>
      </c>
    </row>
    <row r="76" spans="1:6" x14ac:dyDescent="0.25">
      <c r="A76" s="28" t="s">
        <v>88</v>
      </c>
      <c r="B76" s="29">
        <v>156208.23000000001</v>
      </c>
      <c r="C76" s="29"/>
      <c r="D76" s="33">
        <v>436750</v>
      </c>
      <c r="E76" s="33">
        <v>1481730</v>
      </c>
      <c r="F76" s="29">
        <v>5710804</v>
      </c>
    </row>
    <row r="77" spans="1:6" x14ac:dyDescent="0.25">
      <c r="A77" s="28" t="s">
        <v>89</v>
      </c>
      <c r="B77" s="29">
        <v>16072.91</v>
      </c>
      <c r="C77" s="29"/>
      <c r="D77" s="33">
        <v>54810</v>
      </c>
      <c r="E77" s="33">
        <v>27790</v>
      </c>
      <c r="F77" s="29">
        <v>39025</v>
      </c>
    </row>
    <row r="78" spans="1:6" x14ac:dyDescent="0.25">
      <c r="A78" s="28" t="s">
        <v>90</v>
      </c>
      <c r="B78" s="29">
        <v>7636.93</v>
      </c>
      <c r="C78" s="29"/>
      <c r="D78" s="33">
        <v>6000</v>
      </c>
      <c r="E78" s="33">
        <v>6000</v>
      </c>
      <c r="F78" s="29">
        <v>6000</v>
      </c>
    </row>
    <row r="79" spans="1:6" x14ac:dyDescent="0.25">
      <c r="A79" s="28" t="s">
        <v>91</v>
      </c>
      <c r="B79" s="29">
        <v>7498.21</v>
      </c>
      <c r="C79" s="29"/>
      <c r="D79" s="33">
        <v>5000</v>
      </c>
      <c r="E79" s="33">
        <v>5000</v>
      </c>
      <c r="F79" s="29">
        <v>5000</v>
      </c>
    </row>
    <row r="80" spans="1:6" x14ac:dyDescent="0.25">
      <c r="A80" s="28" t="s">
        <v>92</v>
      </c>
      <c r="B80" s="29">
        <v>2605.7399999999998</v>
      </c>
      <c r="C80" s="29"/>
      <c r="D80" s="33">
        <v>5000</v>
      </c>
      <c r="E80" s="33">
        <v>5800</v>
      </c>
      <c r="F80" s="29">
        <v>5800</v>
      </c>
    </row>
    <row r="81" spans="1:6" x14ac:dyDescent="0.25">
      <c r="A81" s="28" t="s">
        <v>93</v>
      </c>
      <c r="B81" s="29">
        <v>189567.14</v>
      </c>
      <c r="C81" s="29"/>
      <c r="D81" s="33">
        <v>137580</v>
      </c>
      <c r="E81" s="33">
        <v>298036</v>
      </c>
      <c r="F81" s="29">
        <v>432610</v>
      </c>
    </row>
    <row r="82" spans="1:6" x14ac:dyDescent="0.25">
      <c r="A82" s="28" t="s">
        <v>94</v>
      </c>
      <c r="B82" s="29">
        <v>19194.36</v>
      </c>
      <c r="C82" s="29"/>
      <c r="D82" s="33">
        <v>13000</v>
      </c>
      <c r="E82" s="33">
        <v>14000</v>
      </c>
      <c r="F82" s="29">
        <v>14000</v>
      </c>
    </row>
    <row r="83" spans="1:6" x14ac:dyDescent="0.25">
      <c r="A83" s="28" t="s">
        <v>95</v>
      </c>
      <c r="B83" s="29">
        <v>21290.16</v>
      </c>
      <c r="C83" s="29"/>
      <c r="D83" s="33">
        <v>18000</v>
      </c>
      <c r="E83" s="33">
        <v>19000</v>
      </c>
      <c r="F83" s="29">
        <v>19000</v>
      </c>
    </row>
    <row r="84" spans="1:6" x14ac:dyDescent="0.25">
      <c r="A84" s="26" t="s">
        <v>96</v>
      </c>
      <c r="B84" s="27">
        <f>SUBTOTAL(9,B85:B91)</f>
        <v>72539.320000000022</v>
      </c>
      <c r="C84" s="27">
        <f>SUBTOTAL(9,C85:C91)</f>
        <v>0</v>
      </c>
      <c r="D84" s="27">
        <f t="shared" ref="D84:F84" si="30">SUBTOTAL(9,D85:D91)</f>
        <v>49900</v>
      </c>
      <c r="E84" s="27">
        <f t="shared" si="30"/>
        <v>44300</v>
      </c>
      <c r="F84" s="27">
        <f t="shared" si="30"/>
        <v>44410</v>
      </c>
    </row>
    <row r="85" spans="1:6" x14ac:dyDescent="0.25">
      <c r="A85" s="28" t="s">
        <v>97</v>
      </c>
      <c r="B85" s="29">
        <v>5633.7199999999993</v>
      </c>
      <c r="C85" s="29"/>
      <c r="D85" s="33">
        <v>4600</v>
      </c>
      <c r="E85" s="33">
        <v>4600</v>
      </c>
      <c r="F85" s="29">
        <v>4600</v>
      </c>
    </row>
    <row r="86" spans="1:6" x14ac:dyDescent="0.25">
      <c r="A86" s="28" t="s">
        <v>98</v>
      </c>
      <c r="B86" s="29">
        <v>16432.11</v>
      </c>
      <c r="C86" s="29"/>
      <c r="D86" s="33">
        <v>13000</v>
      </c>
      <c r="E86" s="33">
        <v>7400</v>
      </c>
      <c r="F86" s="29">
        <f>7450+50</f>
        <v>7500</v>
      </c>
    </row>
    <row r="87" spans="1:6" x14ac:dyDescent="0.25">
      <c r="A87" s="28" t="s">
        <v>99</v>
      </c>
      <c r="B87" s="29">
        <v>14550.11</v>
      </c>
      <c r="C87" s="29"/>
      <c r="D87" s="33">
        <v>13200</v>
      </c>
      <c r="E87" s="33">
        <v>13200</v>
      </c>
      <c r="F87" s="29">
        <v>13210</v>
      </c>
    </row>
    <row r="88" spans="1:6" x14ac:dyDescent="0.25">
      <c r="A88" s="28" t="s">
        <v>100</v>
      </c>
      <c r="B88" s="29">
        <v>1300</v>
      </c>
      <c r="C88" s="29"/>
      <c r="D88" s="33">
        <v>1100</v>
      </c>
      <c r="E88" s="33">
        <v>1100</v>
      </c>
      <c r="F88" s="29">
        <v>1100</v>
      </c>
    </row>
    <row r="89" spans="1:6" x14ac:dyDescent="0.25">
      <c r="A89" s="28" t="s">
        <v>101</v>
      </c>
      <c r="B89" s="29">
        <v>32703.54</v>
      </c>
      <c r="C89" s="29"/>
      <c r="D89" s="33">
        <v>16000</v>
      </c>
      <c r="E89" s="33">
        <v>16000</v>
      </c>
      <c r="F89" s="29">
        <v>16000</v>
      </c>
    </row>
    <row r="90" spans="1:6" x14ac:dyDescent="0.25">
      <c r="A90" s="28" t="s">
        <v>254</v>
      </c>
      <c r="B90" s="29">
        <v>117.46</v>
      </c>
      <c r="C90" s="29"/>
      <c r="D90" s="33">
        <v>0</v>
      </c>
      <c r="E90" s="33">
        <v>0</v>
      </c>
      <c r="F90" s="29">
        <v>0</v>
      </c>
    </row>
    <row r="91" spans="1:6" x14ac:dyDescent="0.25">
      <c r="A91" s="28" t="s">
        <v>102</v>
      </c>
      <c r="B91" s="29">
        <v>1802.38</v>
      </c>
      <c r="C91" s="29"/>
      <c r="D91" s="33">
        <v>2000</v>
      </c>
      <c r="E91" s="33">
        <v>2000</v>
      </c>
      <c r="F91" s="29">
        <v>2000</v>
      </c>
    </row>
    <row r="92" spans="1:6" x14ac:dyDescent="0.25">
      <c r="A92" s="24" t="s">
        <v>103</v>
      </c>
      <c r="B92" s="25">
        <f>SUBTOTAL(9,B94:B97)</f>
        <v>5087.3999999999996</v>
      </c>
      <c r="C92" s="25">
        <f>SUBTOTAL(9,C94:C97)</f>
        <v>0</v>
      </c>
      <c r="D92" s="25">
        <f t="shared" ref="D92:F92" si="31">SUBTOTAL(9,D94:D97)</f>
        <v>4700</v>
      </c>
      <c r="E92" s="25">
        <f t="shared" si="31"/>
        <v>5200</v>
      </c>
      <c r="F92" s="25">
        <f t="shared" si="31"/>
        <v>5200</v>
      </c>
    </row>
    <row r="93" spans="1:6" x14ac:dyDescent="0.25">
      <c r="A93" s="26" t="s">
        <v>104</v>
      </c>
      <c r="B93" s="27">
        <f>SUBTOTAL(9,B94:B97)</f>
        <v>5087.3999999999996</v>
      </c>
      <c r="C93" s="27">
        <v>4700</v>
      </c>
      <c r="D93" s="27">
        <f t="shared" ref="D93:F93" si="32">SUBTOTAL(9,D94:D97)</f>
        <v>4700</v>
      </c>
      <c r="E93" s="27">
        <f t="shared" si="32"/>
        <v>5200</v>
      </c>
      <c r="F93" s="27">
        <f t="shared" si="32"/>
        <v>5200</v>
      </c>
    </row>
    <row r="94" spans="1:6" x14ac:dyDescent="0.25">
      <c r="A94" s="28" t="s">
        <v>105</v>
      </c>
      <c r="B94" s="29">
        <v>1807.77</v>
      </c>
      <c r="C94" s="29"/>
      <c r="D94" s="33">
        <v>2500</v>
      </c>
      <c r="E94" s="33">
        <v>3000</v>
      </c>
      <c r="F94" s="29">
        <v>3000</v>
      </c>
    </row>
    <row r="95" spans="1:6" x14ac:dyDescent="0.25">
      <c r="A95" s="28" t="s">
        <v>106</v>
      </c>
      <c r="B95" s="29">
        <v>0</v>
      </c>
      <c r="C95" s="29"/>
      <c r="D95" s="33">
        <v>100</v>
      </c>
      <c r="E95" s="33">
        <v>100</v>
      </c>
      <c r="F95" s="29">
        <v>100</v>
      </c>
    </row>
    <row r="96" spans="1:6" x14ac:dyDescent="0.25">
      <c r="A96" s="28" t="s">
        <v>107</v>
      </c>
      <c r="B96" s="29">
        <v>4.0199999999999996</v>
      </c>
      <c r="C96" s="29"/>
      <c r="D96" s="33">
        <v>100</v>
      </c>
      <c r="E96" s="33">
        <v>100</v>
      </c>
      <c r="F96" s="29">
        <v>100</v>
      </c>
    </row>
    <row r="97" spans="1:6" x14ac:dyDescent="0.25">
      <c r="A97" s="28" t="s">
        <v>108</v>
      </c>
      <c r="B97" s="29">
        <v>3275.61</v>
      </c>
      <c r="C97" s="29"/>
      <c r="D97" s="33">
        <v>2000</v>
      </c>
      <c r="E97" s="33">
        <v>2000</v>
      </c>
      <c r="F97" s="29">
        <v>2000</v>
      </c>
    </row>
    <row r="98" spans="1:6" x14ac:dyDescent="0.25">
      <c r="A98" s="24" t="s">
        <v>109</v>
      </c>
      <c r="B98" s="25">
        <f>SUBTOTAL(9,B100:B100)</f>
        <v>11010.14</v>
      </c>
      <c r="C98" s="25">
        <f>SUBTOTAL(9,C100:C100)</f>
        <v>10000</v>
      </c>
      <c r="D98" s="25">
        <f t="shared" ref="D98:F98" si="33">SUBTOTAL(9,D100:D100)</f>
        <v>10000</v>
      </c>
      <c r="E98" s="25">
        <f t="shared" si="33"/>
        <v>10000</v>
      </c>
      <c r="F98" s="25">
        <f t="shared" si="33"/>
        <v>10000</v>
      </c>
    </row>
    <row r="99" spans="1:6" x14ac:dyDescent="0.25">
      <c r="A99" s="26" t="s">
        <v>110</v>
      </c>
      <c r="B99" s="27">
        <f>SUBTOTAL(9,B100:B100)</f>
        <v>11010.14</v>
      </c>
      <c r="C99" s="27">
        <f>SUBTOTAL(9,C100:C100)</f>
        <v>10000</v>
      </c>
      <c r="D99" s="27">
        <f t="shared" ref="D99:F99" si="34">SUBTOTAL(9,D100:D100)</f>
        <v>10000</v>
      </c>
      <c r="E99" s="27">
        <f t="shared" si="34"/>
        <v>10000</v>
      </c>
      <c r="F99" s="27">
        <f t="shared" si="34"/>
        <v>10000</v>
      </c>
    </row>
    <row r="100" spans="1:6" x14ac:dyDescent="0.25">
      <c r="A100" s="28" t="s">
        <v>111</v>
      </c>
      <c r="B100" s="29">
        <v>11010.14</v>
      </c>
      <c r="C100" s="29">
        <v>10000</v>
      </c>
      <c r="D100" s="33">
        <v>10000</v>
      </c>
      <c r="E100" s="33">
        <v>10000</v>
      </c>
      <c r="F100" s="29">
        <v>10000</v>
      </c>
    </row>
    <row r="101" spans="1:6" x14ac:dyDescent="0.25">
      <c r="A101" s="24" t="s">
        <v>112</v>
      </c>
      <c r="B101" s="25">
        <f>SUBTOTAL(9,B103:B103)</f>
        <v>3500</v>
      </c>
      <c r="C101" s="25">
        <f>SUBTOTAL(9,C103:C103)</f>
        <v>5000</v>
      </c>
      <c r="D101" s="25">
        <f t="shared" ref="D101:F101" si="35">SUBTOTAL(9,D103:D103)</f>
        <v>4000</v>
      </c>
      <c r="E101" s="25">
        <f t="shared" si="35"/>
        <v>4500</v>
      </c>
      <c r="F101" s="25">
        <f t="shared" si="35"/>
        <v>5000</v>
      </c>
    </row>
    <row r="102" spans="1:6" x14ac:dyDescent="0.25">
      <c r="A102" s="26" t="s">
        <v>113</v>
      </c>
      <c r="B102" s="27">
        <f>SUBTOTAL(9,B103:B103)</f>
        <v>3500</v>
      </c>
      <c r="C102" s="27">
        <f>SUBTOTAL(9,C103:C103)</f>
        <v>5000</v>
      </c>
      <c r="D102" s="27">
        <f t="shared" ref="D102:F102" si="36">SUBTOTAL(9,D103:D103)</f>
        <v>4000</v>
      </c>
      <c r="E102" s="27">
        <f t="shared" si="36"/>
        <v>4500</v>
      </c>
      <c r="F102" s="27">
        <f t="shared" si="36"/>
        <v>5000</v>
      </c>
    </row>
    <row r="103" spans="1:6" x14ac:dyDescent="0.25">
      <c r="A103" s="28" t="s">
        <v>114</v>
      </c>
      <c r="B103" s="29">
        <v>3500</v>
      </c>
      <c r="C103" s="29">
        <v>5000</v>
      </c>
      <c r="D103" s="33">
        <v>4000</v>
      </c>
      <c r="E103" s="33">
        <v>4500</v>
      </c>
      <c r="F103" s="29">
        <v>5000</v>
      </c>
    </row>
    <row r="104" spans="1:6" x14ac:dyDescent="0.25">
      <c r="A104" s="22" t="s">
        <v>12</v>
      </c>
      <c r="B104" s="23">
        <f>SUBTOTAL(9,B107:B119)</f>
        <v>214089.13500000004</v>
      </c>
      <c r="C104" s="23">
        <f>SUBTOTAL(9,C107:C119)</f>
        <v>83000</v>
      </c>
      <c r="D104" s="23">
        <f>SUBTOTAL(9,D107:D119)</f>
        <v>303193</v>
      </c>
      <c r="E104" s="23">
        <f>SUBTOTAL(9,E107:E119)</f>
        <v>103100</v>
      </c>
      <c r="F104" s="23">
        <f>SUBTOTAL(9,F107:F119)</f>
        <v>113100</v>
      </c>
    </row>
    <row r="105" spans="1:6" x14ac:dyDescent="0.25">
      <c r="A105" s="24" t="s">
        <v>115</v>
      </c>
      <c r="B105" s="25">
        <f>SUBTOTAL(9,B107:B116)</f>
        <v>201559.78500000003</v>
      </c>
      <c r="C105" s="25">
        <v>8600</v>
      </c>
      <c r="D105" s="25">
        <f>SUBTOTAL(9,D107:D116)</f>
        <v>217693</v>
      </c>
      <c r="E105" s="25">
        <f>SUBTOTAL(9,E107:E116)</f>
        <v>12600</v>
      </c>
      <c r="F105" s="25">
        <f>SUBTOTAL(9,F107:F116)</f>
        <v>12600</v>
      </c>
    </row>
    <row r="106" spans="1:6" x14ac:dyDescent="0.25">
      <c r="A106" s="26" t="s">
        <v>116</v>
      </c>
      <c r="B106" s="27">
        <f>SUBTOTAL(9,B107:B107)</f>
        <v>104441.84000000001</v>
      </c>
      <c r="C106" s="27">
        <f>SUBTOTAL(9,C107:C107)</f>
        <v>0</v>
      </c>
      <c r="D106" s="27">
        <f t="shared" ref="D106:F106" si="37">SUBTOTAL(9,D107:D107)</f>
        <v>1100</v>
      </c>
      <c r="E106" s="27">
        <f t="shared" si="37"/>
        <v>1100</v>
      </c>
      <c r="F106" s="27">
        <f t="shared" si="37"/>
        <v>1100</v>
      </c>
    </row>
    <row r="107" spans="1:6" x14ac:dyDescent="0.25">
      <c r="A107" s="28" t="s">
        <v>117</v>
      </c>
      <c r="B107" s="29">
        <v>104441.84000000001</v>
      </c>
      <c r="C107" s="29"/>
      <c r="D107" s="33">
        <v>1100</v>
      </c>
      <c r="E107" s="33">
        <v>1100</v>
      </c>
      <c r="F107" s="33">
        <v>1100</v>
      </c>
    </row>
    <row r="108" spans="1:6" x14ac:dyDescent="0.25">
      <c r="A108" s="26" t="s">
        <v>118</v>
      </c>
      <c r="B108" s="27">
        <f>SUBTOTAL(9,B109:B113)</f>
        <v>42932.945</v>
      </c>
      <c r="C108" s="27">
        <f>SUBTOTAL(9,C109:C113)</f>
        <v>0</v>
      </c>
      <c r="D108" s="27">
        <f t="shared" ref="D108:F108" si="38">SUBTOTAL(9,D109:D113)</f>
        <v>216593</v>
      </c>
      <c r="E108" s="27">
        <f t="shared" si="38"/>
        <v>11500</v>
      </c>
      <c r="F108" s="27">
        <f t="shared" si="38"/>
        <v>11500</v>
      </c>
    </row>
    <row r="109" spans="1:6" x14ac:dyDescent="0.25">
      <c r="A109" s="28" t="s">
        <v>119</v>
      </c>
      <c r="B109" s="29">
        <v>4740.25</v>
      </c>
      <c r="C109" s="29"/>
      <c r="D109" s="33">
        <v>43093</v>
      </c>
      <c r="E109" s="33">
        <v>3000</v>
      </c>
      <c r="F109" s="29">
        <v>3000</v>
      </c>
    </row>
    <row r="110" spans="1:6" x14ac:dyDescent="0.25">
      <c r="A110" s="28" t="s">
        <v>120</v>
      </c>
      <c r="B110" s="29">
        <v>515.19500000000005</v>
      </c>
      <c r="C110" s="29"/>
      <c r="D110" s="33">
        <v>500</v>
      </c>
      <c r="E110" s="33">
        <v>500</v>
      </c>
      <c r="F110" s="29">
        <v>500</v>
      </c>
    </row>
    <row r="111" spans="1:6" x14ac:dyDescent="0.25">
      <c r="A111" s="28" t="s">
        <v>121</v>
      </c>
      <c r="B111" s="29">
        <v>6192.08</v>
      </c>
      <c r="C111" s="29"/>
      <c r="D111" s="33">
        <v>1000</v>
      </c>
      <c r="E111" s="33">
        <v>1000</v>
      </c>
      <c r="F111" s="29">
        <v>1000</v>
      </c>
    </row>
    <row r="112" spans="1:6" x14ac:dyDescent="0.25">
      <c r="A112" s="28" t="s">
        <v>122</v>
      </c>
      <c r="B112" s="29">
        <v>0</v>
      </c>
      <c r="C112" s="29"/>
      <c r="D112" s="33">
        <v>1000</v>
      </c>
      <c r="E112" s="33">
        <v>1000</v>
      </c>
      <c r="F112" s="29">
        <v>1000</v>
      </c>
    </row>
    <row r="113" spans="1:6" x14ac:dyDescent="0.25">
      <c r="A113" s="28" t="s">
        <v>123</v>
      </c>
      <c r="B113" s="29">
        <v>31485.42</v>
      </c>
      <c r="C113" s="29"/>
      <c r="D113" s="33">
        <v>171000</v>
      </c>
      <c r="E113" s="33">
        <v>6000</v>
      </c>
      <c r="F113" s="29">
        <v>6000</v>
      </c>
    </row>
    <row r="114" spans="1:6" x14ac:dyDescent="0.25">
      <c r="A114" s="26" t="s">
        <v>124</v>
      </c>
      <c r="B114" s="27">
        <f>SUBTOTAL(9,B115:B116)</f>
        <v>54185</v>
      </c>
      <c r="C114" s="27">
        <f>SUBTOTAL(9,C115:C116)</f>
        <v>0</v>
      </c>
      <c r="D114" s="27">
        <f t="shared" ref="D114:F114" si="39">SUBTOTAL(9,D115:D116)</f>
        <v>0</v>
      </c>
      <c r="E114" s="27">
        <f t="shared" si="39"/>
        <v>0</v>
      </c>
      <c r="F114" s="27">
        <f t="shared" si="39"/>
        <v>0</v>
      </c>
    </row>
    <row r="115" spans="1:6" x14ac:dyDescent="0.25">
      <c r="A115" s="28" t="s">
        <v>125</v>
      </c>
      <c r="B115" s="29">
        <v>54185</v>
      </c>
      <c r="C115" s="29"/>
      <c r="D115" s="33"/>
      <c r="E115" s="33"/>
      <c r="F115" s="29"/>
    </row>
    <row r="116" spans="1:6" x14ac:dyDescent="0.25">
      <c r="A116" s="28" t="s">
        <v>126</v>
      </c>
      <c r="B116" s="29">
        <v>0</v>
      </c>
      <c r="C116" s="29"/>
      <c r="D116" s="33"/>
      <c r="E116" s="33"/>
      <c r="F116" s="29"/>
    </row>
    <row r="117" spans="1:6" x14ac:dyDescent="0.25">
      <c r="A117" s="24" t="s">
        <v>127</v>
      </c>
      <c r="B117" s="25">
        <f>SUBTOTAL(9,B119:B119)</f>
        <v>12529.35</v>
      </c>
      <c r="C117" s="25">
        <v>83000</v>
      </c>
      <c r="D117" s="25">
        <f t="shared" ref="D117:F117" si="40">SUBTOTAL(9,D119:D119)</f>
        <v>85500</v>
      </c>
      <c r="E117" s="25">
        <f t="shared" si="40"/>
        <v>90500</v>
      </c>
      <c r="F117" s="25">
        <f t="shared" si="40"/>
        <v>100500</v>
      </c>
    </row>
    <row r="118" spans="1:6" x14ac:dyDescent="0.25">
      <c r="A118" s="26" t="s">
        <v>128</v>
      </c>
      <c r="B118" s="27">
        <f>SUBTOTAL(9,B119:B119)</f>
        <v>12529.35</v>
      </c>
      <c r="C118" s="27">
        <f>SUBTOTAL(9,C119:C119)</f>
        <v>0</v>
      </c>
      <c r="D118" s="27">
        <f t="shared" ref="D118:F118" si="41">SUBTOTAL(9,D119:D119)</f>
        <v>85500</v>
      </c>
      <c r="E118" s="27">
        <f t="shared" si="41"/>
        <v>90500</v>
      </c>
      <c r="F118" s="27">
        <f t="shared" si="41"/>
        <v>100500</v>
      </c>
    </row>
    <row r="119" spans="1:6" x14ac:dyDescent="0.25">
      <c r="A119" s="28" t="s">
        <v>129</v>
      </c>
      <c r="B119" s="29">
        <v>12529.35</v>
      </c>
      <c r="C119" s="29"/>
      <c r="D119" s="33">
        <v>85500</v>
      </c>
      <c r="E119" s="33">
        <v>90500</v>
      </c>
      <c r="F119" s="29">
        <v>100500</v>
      </c>
    </row>
    <row r="120" spans="1:6" ht="20.100000000000001" customHeight="1" x14ac:dyDescent="0.25">
      <c r="A120" s="30" t="s">
        <v>65</v>
      </c>
      <c r="B120" s="31">
        <f>IFERROR(SUBTOTAL(9,B57:B119),0)</f>
        <v>2046114.8950000003</v>
      </c>
      <c r="C120" s="31">
        <f>IFERROR(SUBTOTAL(9,C55:C119),0)</f>
        <v>1808173</v>
      </c>
      <c r="D120" s="31">
        <f>D54+D104</f>
        <v>2603102</v>
      </c>
      <c r="E120" s="31">
        <f t="shared" ref="E120:F120" si="42">E54+E104</f>
        <v>3613283</v>
      </c>
      <c r="F120" s="31">
        <f t="shared" si="42"/>
        <v>7915138</v>
      </c>
    </row>
    <row r="121" spans="1:6" x14ac:dyDescent="0.25">
      <c r="D121" s="34"/>
      <c r="E121" s="34"/>
    </row>
    <row r="122" spans="1:6" x14ac:dyDescent="0.25">
      <c r="C122" s="21"/>
      <c r="D122" s="21"/>
      <c r="E122" s="21"/>
    </row>
    <row r="123" spans="1:6" x14ac:dyDescent="0.25">
      <c r="D123" s="34"/>
      <c r="E123" s="34"/>
      <c r="F123" s="34"/>
    </row>
    <row r="127" spans="1:6" s="6" customFormat="1" ht="24.95" customHeight="1" x14ac:dyDescent="0.3">
      <c r="A127" s="74" t="s">
        <v>130</v>
      </c>
      <c r="B127" s="74"/>
      <c r="C127" s="74"/>
      <c r="D127" s="74"/>
      <c r="E127" s="74"/>
      <c r="F127" s="74"/>
    </row>
    <row r="128" spans="1:6" s="7" customFormat="1" ht="24.95" customHeight="1" x14ac:dyDescent="0.25">
      <c r="A128" s="8" t="s">
        <v>25</v>
      </c>
      <c r="B128" s="9"/>
      <c r="C128" s="9"/>
      <c r="D128" s="9"/>
      <c r="E128" s="9"/>
      <c r="F128" s="9"/>
    </row>
    <row r="129" spans="1:6" ht="57.6" customHeight="1" x14ac:dyDescent="0.25">
      <c r="A129" s="10" t="s">
        <v>26</v>
      </c>
      <c r="B129" s="10" t="s">
        <v>252</v>
      </c>
      <c r="C129" s="10" t="s">
        <v>6</v>
      </c>
      <c r="D129" s="10" t="s">
        <v>255</v>
      </c>
      <c r="E129" s="10"/>
      <c r="F129" s="10" t="s">
        <v>6</v>
      </c>
    </row>
    <row r="130" spans="1:6" s="11" customFormat="1" ht="15.95" customHeight="1" x14ac:dyDescent="0.25">
      <c r="A130" s="12" t="s">
        <v>7</v>
      </c>
      <c r="B130" s="12">
        <f>COLUMN()</f>
        <v>2</v>
      </c>
      <c r="C130" s="12">
        <f>COLUMN()</f>
        <v>3</v>
      </c>
      <c r="D130" s="12">
        <v>4</v>
      </c>
      <c r="E130" s="12"/>
      <c r="F130" s="12">
        <f>COLUMN()</f>
        <v>6</v>
      </c>
    </row>
    <row r="131" spans="1:6" x14ac:dyDescent="0.25">
      <c r="A131" s="22" t="s">
        <v>131</v>
      </c>
      <c r="B131" s="23">
        <f>SUBTOTAL(9,B132:B132)</f>
        <v>930056.38</v>
      </c>
      <c r="C131" s="23">
        <f>SUBTOTAL(9,C132:C132)</f>
        <v>1100000</v>
      </c>
      <c r="D131" s="23">
        <f t="shared" ref="D131:F131" si="43">SUBTOTAL(9,D132:D132)</f>
        <v>1100000</v>
      </c>
      <c r="E131" s="23">
        <f t="shared" si="43"/>
        <v>1100000</v>
      </c>
      <c r="F131" s="23">
        <f t="shared" si="43"/>
        <v>1100000</v>
      </c>
    </row>
    <row r="132" spans="1:6" x14ac:dyDescent="0.25">
      <c r="A132" s="28" t="s">
        <v>132</v>
      </c>
      <c r="B132" s="29">
        <v>930056.38</v>
      </c>
      <c r="C132" s="29">
        <v>1100000</v>
      </c>
      <c r="D132" s="29">
        <v>1100000</v>
      </c>
      <c r="E132" s="29">
        <v>1100000</v>
      </c>
      <c r="F132" s="29">
        <v>1100000</v>
      </c>
    </row>
    <row r="133" spans="1:6" x14ac:dyDescent="0.25">
      <c r="A133" s="22" t="s">
        <v>133</v>
      </c>
      <c r="B133" s="23">
        <f>SUBTOTAL(9,B134:B134)</f>
        <v>492287.95</v>
      </c>
      <c r="C133" s="23">
        <f>SUBTOTAL(9,C134:C134)</f>
        <v>472342</v>
      </c>
      <c r="D133" s="23">
        <f t="shared" ref="D133:F133" si="44">SUBTOTAL(9,D134:D134)</f>
        <v>456273</v>
      </c>
      <c r="E133" s="23">
        <f t="shared" si="44"/>
        <v>470134</v>
      </c>
      <c r="F133" s="23">
        <f t="shared" si="44"/>
        <v>493256</v>
      </c>
    </row>
    <row r="134" spans="1:6" x14ac:dyDescent="0.25">
      <c r="A134" s="28" t="s">
        <v>134</v>
      </c>
      <c r="B134" s="29">
        <v>492287.95</v>
      </c>
      <c r="C134" s="29">
        <v>472342</v>
      </c>
      <c r="D134" s="33">
        <v>456273</v>
      </c>
      <c r="E134" s="33">
        <v>470134</v>
      </c>
      <c r="F134" s="29">
        <v>493256</v>
      </c>
    </row>
    <row r="135" spans="1:6" x14ac:dyDescent="0.25">
      <c r="A135" s="22" t="s">
        <v>135</v>
      </c>
      <c r="B135" s="23">
        <f>SUBTOTAL(9,B136:B136)</f>
        <v>52576.85</v>
      </c>
      <c r="C135" s="23">
        <f>SUBTOTAL(9,C136:C136)</f>
        <v>27200</v>
      </c>
      <c r="D135" s="23">
        <f t="shared" ref="D135:F135" si="45">SUBTOTAL(9,D136:D136)</f>
        <v>28200</v>
      </c>
      <c r="E135" s="23">
        <f t="shared" si="45"/>
        <v>28200</v>
      </c>
      <c r="F135" s="23">
        <f t="shared" si="45"/>
        <v>29610</v>
      </c>
    </row>
    <row r="136" spans="1:6" x14ac:dyDescent="0.25">
      <c r="A136" s="28" t="s">
        <v>136</v>
      </c>
      <c r="B136" s="29">
        <v>52576.85</v>
      </c>
      <c r="C136" s="29">
        <v>27200</v>
      </c>
      <c r="D136" s="29">
        <v>28200</v>
      </c>
      <c r="E136" s="29">
        <v>28200</v>
      </c>
      <c r="F136" s="29">
        <v>29610</v>
      </c>
    </row>
    <row r="137" spans="1:6" x14ac:dyDescent="0.25">
      <c r="A137" s="22" t="s">
        <v>137</v>
      </c>
      <c r="B137" s="23">
        <f>SUBTOTAL(9,B138:B147)</f>
        <v>604826.91999999993</v>
      </c>
      <c r="C137" s="23">
        <f>SUBTOTAL(9,C138:C147)</f>
        <v>199631</v>
      </c>
      <c r="D137" s="23">
        <f t="shared" ref="D137:F137" si="46">SUBTOTAL(9,D138:D147)</f>
        <v>1009629</v>
      </c>
      <c r="E137" s="23">
        <f t="shared" si="46"/>
        <v>2005949</v>
      </c>
      <c r="F137" s="23">
        <f t="shared" si="46"/>
        <v>6283272</v>
      </c>
    </row>
    <row r="138" spans="1:6" x14ac:dyDescent="0.25">
      <c r="A138" s="28" t="s">
        <v>138</v>
      </c>
      <c r="B138" s="29">
        <v>0</v>
      </c>
      <c r="C138" s="29">
        <v>688</v>
      </c>
      <c r="D138" s="29">
        <v>600</v>
      </c>
      <c r="E138" s="29">
        <v>600</v>
      </c>
      <c r="F138" s="29">
        <v>600</v>
      </c>
    </row>
    <row r="139" spans="1:6" x14ac:dyDescent="0.25">
      <c r="A139" s="28" t="s">
        <v>139</v>
      </c>
      <c r="B139" s="29">
        <v>0</v>
      </c>
      <c r="C139" s="29">
        <v>100000</v>
      </c>
      <c r="D139" s="29">
        <v>110000</v>
      </c>
      <c r="E139" s="29">
        <v>117000</v>
      </c>
      <c r="F139" s="29">
        <v>130000</v>
      </c>
    </row>
    <row r="140" spans="1:6" x14ac:dyDescent="0.25">
      <c r="A140" s="28" t="s">
        <v>140</v>
      </c>
      <c r="B140" s="29">
        <v>70894.2</v>
      </c>
      <c r="C140" s="29"/>
      <c r="D140" s="29">
        <v>0</v>
      </c>
      <c r="E140" s="29">
        <v>0</v>
      </c>
      <c r="F140" s="29">
        <v>0</v>
      </c>
    </row>
    <row r="141" spans="1:6" x14ac:dyDescent="0.25">
      <c r="A141" s="28" t="s">
        <v>141</v>
      </c>
      <c r="B141" s="29">
        <v>0</v>
      </c>
      <c r="C141" s="29">
        <v>55761</v>
      </c>
      <c r="D141" s="29">
        <v>21890</v>
      </c>
      <c r="E141" s="29">
        <v>0</v>
      </c>
      <c r="F141" s="29">
        <v>0</v>
      </c>
    </row>
    <row r="142" spans="1:6" x14ac:dyDescent="0.25">
      <c r="A142" s="28" t="s">
        <v>142</v>
      </c>
      <c r="B142" s="29">
        <v>0</v>
      </c>
      <c r="C142" s="29"/>
      <c r="D142" s="29">
        <v>0</v>
      </c>
      <c r="E142" s="29">
        <v>0</v>
      </c>
      <c r="F142" s="29">
        <v>0</v>
      </c>
    </row>
    <row r="143" spans="1:6" x14ac:dyDescent="0.25">
      <c r="A143" s="28" t="s">
        <v>143</v>
      </c>
      <c r="B143" s="29">
        <v>533932.72</v>
      </c>
      <c r="C143" s="29">
        <v>40429</v>
      </c>
      <c r="D143" s="29">
        <v>137518</v>
      </c>
      <c r="E143" s="29">
        <v>265945</v>
      </c>
      <c r="F143" s="29">
        <v>910201</v>
      </c>
    </row>
    <row r="144" spans="1:6" x14ac:dyDescent="0.25">
      <c r="A144" s="28" t="s">
        <v>144</v>
      </c>
      <c r="B144" s="29">
        <v>0</v>
      </c>
      <c r="C144" s="29">
        <v>0</v>
      </c>
      <c r="D144" s="29">
        <v>143220</v>
      </c>
      <c r="E144" s="29">
        <v>289700</v>
      </c>
      <c r="F144" s="29">
        <v>0</v>
      </c>
    </row>
    <row r="145" spans="1:6" x14ac:dyDescent="0.25">
      <c r="A145" s="28" t="s">
        <v>271</v>
      </c>
      <c r="B145" s="29"/>
      <c r="C145" s="29"/>
      <c r="D145" s="29">
        <v>593451</v>
      </c>
      <c r="E145" s="29">
        <v>1329754</v>
      </c>
      <c r="F145" s="29">
        <v>5239521</v>
      </c>
    </row>
    <row r="146" spans="1:6" x14ac:dyDescent="0.25">
      <c r="A146" s="28" t="s">
        <v>145</v>
      </c>
      <c r="B146" s="29">
        <v>0</v>
      </c>
      <c r="C146" s="29">
        <v>0</v>
      </c>
      <c r="D146" s="29">
        <v>0</v>
      </c>
      <c r="E146" s="29">
        <v>0</v>
      </c>
      <c r="F146" s="29">
        <v>0</v>
      </c>
    </row>
    <row r="147" spans="1:6" x14ac:dyDescent="0.25">
      <c r="A147" s="28" t="s">
        <v>146</v>
      </c>
      <c r="B147" s="29">
        <v>0</v>
      </c>
      <c r="C147" s="29">
        <v>2753</v>
      </c>
      <c r="D147" s="29">
        <v>2950</v>
      </c>
      <c r="E147" s="29">
        <v>2950</v>
      </c>
      <c r="F147" s="29">
        <v>2950</v>
      </c>
    </row>
    <row r="148" spans="1:6" x14ac:dyDescent="0.25">
      <c r="A148" s="22" t="s">
        <v>147</v>
      </c>
      <c r="B148" s="23">
        <f>SUBTOTAL(9,B149:B149)</f>
        <v>3100</v>
      </c>
      <c r="C148" s="23">
        <f>SUBTOTAL(9,C149:C149)</f>
        <v>3000</v>
      </c>
      <c r="D148" s="23">
        <f t="shared" ref="D148:F148" si="47">SUBTOTAL(9,D149:D149)</f>
        <v>3000</v>
      </c>
      <c r="E148" s="23">
        <f t="shared" si="47"/>
        <v>3000</v>
      </c>
      <c r="F148" s="23">
        <f t="shared" si="47"/>
        <v>3000</v>
      </c>
    </row>
    <row r="149" spans="1:6" x14ac:dyDescent="0.25">
      <c r="A149" s="28" t="s">
        <v>148</v>
      </c>
      <c r="B149" s="29">
        <v>3100</v>
      </c>
      <c r="C149" s="29">
        <v>3000</v>
      </c>
      <c r="D149" s="29">
        <v>3000</v>
      </c>
      <c r="E149" s="29">
        <v>3000</v>
      </c>
      <c r="F149" s="29">
        <v>3000</v>
      </c>
    </row>
    <row r="150" spans="1:6" x14ac:dyDescent="0.25">
      <c r="A150" s="22" t="s">
        <v>149</v>
      </c>
      <c r="B150" s="23">
        <f>SUBTOTAL(9,B151:B151)</f>
        <v>0</v>
      </c>
      <c r="C150" s="23">
        <f>SUBTOTAL(9,C151:C151)</f>
        <v>6000</v>
      </c>
      <c r="D150" s="23">
        <f t="shared" ref="D150:F150" si="48">SUBTOTAL(9,D151:D151)</f>
        <v>6000</v>
      </c>
      <c r="E150" s="23">
        <f t="shared" si="48"/>
        <v>6000</v>
      </c>
      <c r="F150" s="23">
        <f t="shared" si="48"/>
        <v>6000</v>
      </c>
    </row>
    <row r="151" spans="1:6" x14ac:dyDescent="0.25">
      <c r="A151" s="28" t="s">
        <v>150</v>
      </c>
      <c r="B151" s="29">
        <v>0</v>
      </c>
      <c r="C151" s="29">
        <v>6000</v>
      </c>
      <c r="D151" s="29">
        <v>6000</v>
      </c>
      <c r="E151" s="29">
        <v>6000</v>
      </c>
      <c r="F151" s="29">
        <v>6000</v>
      </c>
    </row>
    <row r="152" spans="1:6" ht="20.100000000000001" customHeight="1" x14ac:dyDescent="0.25">
      <c r="A152" s="30" t="s">
        <v>65</v>
      </c>
      <c r="B152" s="31">
        <f>IFERROR(SUBTOTAL(9,B132:B151),0)</f>
        <v>2082848.1</v>
      </c>
      <c r="C152" s="31">
        <f>IFERROR(SUBTOTAL(9,C132:C151),0)</f>
        <v>1808173</v>
      </c>
      <c r="D152" s="31">
        <f>D131+D133+D135+D137+D148+D150</f>
        <v>2603102</v>
      </c>
      <c r="E152" s="31">
        <f t="shared" ref="E152:F152" si="49">E131+E133+E135+E137+E148+E150</f>
        <v>3613283</v>
      </c>
      <c r="F152" s="31">
        <f t="shared" si="49"/>
        <v>7915138</v>
      </c>
    </row>
    <row r="153" spans="1:6" x14ac:dyDescent="0.25">
      <c r="A153" s="11"/>
      <c r="B153" s="11"/>
      <c r="C153" s="11"/>
      <c r="D153" s="11"/>
      <c r="E153" s="11"/>
      <c r="F153" s="11"/>
    </row>
    <row r="154" spans="1:6" x14ac:dyDescent="0.25">
      <c r="A154" s="11"/>
      <c r="B154" s="11"/>
      <c r="C154" s="11"/>
      <c r="D154" s="11"/>
      <c r="E154" s="11"/>
      <c r="F154" s="11"/>
    </row>
    <row r="155" spans="1:6" s="7" customFormat="1" ht="24.95" customHeight="1" x14ac:dyDescent="0.25">
      <c r="A155" s="8" t="s">
        <v>66</v>
      </c>
      <c r="B155" s="9"/>
      <c r="C155" s="9"/>
      <c r="D155" s="9"/>
      <c r="E155" s="9"/>
      <c r="F155" s="9"/>
    </row>
    <row r="156" spans="1:6" ht="57.6" customHeight="1" x14ac:dyDescent="0.25">
      <c r="A156" s="32" t="s">
        <v>26</v>
      </c>
      <c r="B156" s="10" t="s">
        <v>252</v>
      </c>
      <c r="C156" s="10" t="s">
        <v>5</v>
      </c>
      <c r="D156" s="10" t="s">
        <v>264</v>
      </c>
      <c r="E156" s="10" t="s">
        <v>267</v>
      </c>
      <c r="F156" s="10" t="s">
        <v>260</v>
      </c>
    </row>
    <row r="157" spans="1:6" s="11" customFormat="1" ht="15.95" customHeight="1" x14ac:dyDescent="0.25">
      <c r="A157" s="12" t="s">
        <v>7</v>
      </c>
      <c r="B157" s="12">
        <f>COLUMN()</f>
        <v>2</v>
      </c>
      <c r="C157" s="12">
        <f>COLUMN()</f>
        <v>3</v>
      </c>
      <c r="D157" s="12"/>
      <c r="E157" s="12"/>
      <c r="F157" s="12"/>
    </row>
    <row r="158" spans="1:6" x14ac:dyDescent="0.25">
      <c r="A158" s="22" t="s">
        <v>131</v>
      </c>
      <c r="B158" s="23">
        <f>SUBTOTAL(9,B159:B159)</f>
        <v>930056.38</v>
      </c>
      <c r="C158" s="23">
        <f>SUBTOTAL(9,C159:C159)</f>
        <v>1100000</v>
      </c>
      <c r="D158" s="23">
        <f t="shared" ref="D158:F158" si="50">SUBTOTAL(9,D159:D159)</f>
        <v>1100000</v>
      </c>
      <c r="E158" s="23">
        <f t="shared" si="50"/>
        <v>1100000</v>
      </c>
      <c r="F158" s="23">
        <f t="shared" si="50"/>
        <v>1100000</v>
      </c>
    </row>
    <row r="159" spans="1:6" x14ac:dyDescent="0.25">
      <c r="A159" s="28" t="s">
        <v>132</v>
      </c>
      <c r="B159" s="29">
        <v>930056.38</v>
      </c>
      <c r="C159" s="29">
        <v>1100000</v>
      </c>
      <c r="D159" s="29">
        <v>1100000</v>
      </c>
      <c r="E159" s="29">
        <v>1100000</v>
      </c>
      <c r="F159" s="29">
        <v>1100000</v>
      </c>
    </row>
    <row r="160" spans="1:6" x14ac:dyDescent="0.25">
      <c r="A160" s="22" t="s">
        <v>133</v>
      </c>
      <c r="B160" s="23">
        <f>SUBTOTAL(9,B161:B161)</f>
        <v>486534.54</v>
      </c>
      <c r="C160" s="23">
        <f>SUBTOTAL(9,C161:C161)</f>
        <v>472342</v>
      </c>
      <c r="D160" s="23">
        <f t="shared" ref="D160:F160" si="51">SUBTOTAL(9,D161:D161)</f>
        <v>456273</v>
      </c>
      <c r="E160" s="23">
        <f t="shared" si="51"/>
        <v>470134</v>
      </c>
      <c r="F160" s="23">
        <f t="shared" si="51"/>
        <v>493256</v>
      </c>
    </row>
    <row r="161" spans="1:6" x14ac:dyDescent="0.25">
      <c r="A161" s="28" t="s">
        <v>134</v>
      </c>
      <c r="B161" s="29">
        <v>486534.54</v>
      </c>
      <c r="C161" s="29">
        <v>472342</v>
      </c>
      <c r="D161" s="33">
        <v>456273</v>
      </c>
      <c r="E161" s="33">
        <v>470134</v>
      </c>
      <c r="F161" s="29">
        <v>493256</v>
      </c>
    </row>
    <row r="162" spans="1:6" x14ac:dyDescent="0.25">
      <c r="A162" s="22" t="s">
        <v>135</v>
      </c>
      <c r="B162" s="23">
        <f>SUBTOTAL(9,B163:B163)</f>
        <v>58107.11</v>
      </c>
      <c r="C162" s="23">
        <f>SUBTOTAL(9,C163:C163)</f>
        <v>27200</v>
      </c>
      <c r="D162" s="23">
        <f t="shared" ref="D162:F162" si="52">SUBTOTAL(9,D163:D163)</f>
        <v>28200</v>
      </c>
      <c r="E162" s="23">
        <f t="shared" si="52"/>
        <v>28200</v>
      </c>
      <c r="F162" s="23">
        <f t="shared" si="52"/>
        <v>29610</v>
      </c>
    </row>
    <row r="163" spans="1:6" x14ac:dyDescent="0.25">
      <c r="A163" s="28" t="s">
        <v>136</v>
      </c>
      <c r="B163" s="29">
        <v>58107.11</v>
      </c>
      <c r="C163" s="29">
        <v>27200</v>
      </c>
      <c r="D163" s="29">
        <v>28200</v>
      </c>
      <c r="E163" s="29">
        <v>28200</v>
      </c>
      <c r="F163" s="29">
        <v>29610</v>
      </c>
    </row>
    <row r="164" spans="1:6" x14ac:dyDescent="0.25">
      <c r="A164" s="22" t="s">
        <v>137</v>
      </c>
      <c r="B164" s="23">
        <f>SUBTOTAL(9,B165:B174)</f>
        <v>569885.36</v>
      </c>
      <c r="C164" s="23">
        <f>SUBTOTAL(9,C165:C174)</f>
        <v>199631</v>
      </c>
      <c r="D164" s="23">
        <f t="shared" ref="D164:F164" si="53">SUBTOTAL(9,D165:D174)</f>
        <v>1009629</v>
      </c>
      <c r="E164" s="23">
        <f t="shared" si="53"/>
        <v>2005949</v>
      </c>
      <c r="F164" s="23">
        <f t="shared" si="53"/>
        <v>6283272</v>
      </c>
    </row>
    <row r="165" spans="1:6" x14ac:dyDescent="0.25">
      <c r="A165" s="28" t="s">
        <v>138</v>
      </c>
      <c r="B165" s="29">
        <v>0</v>
      </c>
      <c r="C165" s="29">
        <v>688</v>
      </c>
      <c r="D165" s="29">
        <v>600</v>
      </c>
      <c r="E165" s="29">
        <v>600</v>
      </c>
      <c r="F165" s="29">
        <v>600</v>
      </c>
    </row>
    <row r="166" spans="1:6" x14ac:dyDescent="0.25">
      <c r="A166" s="28" t="s">
        <v>139</v>
      </c>
      <c r="B166" s="29">
        <v>0</v>
      </c>
      <c r="C166" s="29">
        <v>100000</v>
      </c>
      <c r="D166" s="29">
        <v>110000</v>
      </c>
      <c r="E166" s="29">
        <v>117000</v>
      </c>
      <c r="F166" s="29">
        <v>130000</v>
      </c>
    </row>
    <row r="167" spans="1:6" x14ac:dyDescent="0.25">
      <c r="A167" s="28" t="s">
        <v>140</v>
      </c>
      <c r="B167" s="29">
        <v>76888.06</v>
      </c>
      <c r="C167" s="29">
        <v>0</v>
      </c>
      <c r="D167" s="29">
        <v>0</v>
      </c>
      <c r="E167" s="29">
        <v>0</v>
      </c>
      <c r="F167" s="29">
        <v>0</v>
      </c>
    </row>
    <row r="168" spans="1:6" x14ac:dyDescent="0.25">
      <c r="A168" s="28" t="s">
        <v>141</v>
      </c>
      <c r="B168" s="29">
        <v>0</v>
      </c>
      <c r="C168" s="29">
        <v>55761</v>
      </c>
      <c r="D168" s="29">
        <v>21890</v>
      </c>
      <c r="E168" s="29">
        <v>0</v>
      </c>
      <c r="F168" s="29">
        <v>0</v>
      </c>
    </row>
    <row r="169" spans="1:6" x14ac:dyDescent="0.25">
      <c r="A169" s="28" t="s">
        <v>142</v>
      </c>
      <c r="B169" s="29">
        <v>0</v>
      </c>
      <c r="C169" s="29">
        <v>0</v>
      </c>
      <c r="D169" s="29">
        <v>0</v>
      </c>
      <c r="E169" s="29">
        <v>0</v>
      </c>
      <c r="F169" s="29">
        <v>0</v>
      </c>
    </row>
    <row r="170" spans="1:6" x14ac:dyDescent="0.25">
      <c r="A170" s="28" t="s">
        <v>143</v>
      </c>
      <c r="B170" s="29">
        <v>492997.3</v>
      </c>
      <c r="C170" s="29">
        <v>36429</v>
      </c>
      <c r="D170" s="29">
        <v>137518</v>
      </c>
      <c r="E170" s="29">
        <v>265945</v>
      </c>
      <c r="F170" s="29">
        <v>910201</v>
      </c>
    </row>
    <row r="171" spans="1:6" x14ac:dyDescent="0.25">
      <c r="A171" s="28" t="s">
        <v>144</v>
      </c>
      <c r="B171" s="29">
        <v>0</v>
      </c>
      <c r="C171" s="29">
        <v>4000</v>
      </c>
      <c r="D171" s="29">
        <v>143220</v>
      </c>
      <c r="E171" s="29">
        <v>289700</v>
      </c>
      <c r="F171" s="29">
        <v>0</v>
      </c>
    </row>
    <row r="172" spans="1:6" x14ac:dyDescent="0.25">
      <c r="A172" s="28" t="s">
        <v>271</v>
      </c>
      <c r="B172" s="29"/>
      <c r="C172" s="29"/>
      <c r="D172" s="29">
        <v>593451</v>
      </c>
      <c r="E172" s="29">
        <v>1329754</v>
      </c>
      <c r="F172" s="29">
        <v>5239521</v>
      </c>
    </row>
    <row r="173" spans="1:6" x14ac:dyDescent="0.25">
      <c r="A173" s="28" t="s">
        <v>145</v>
      </c>
      <c r="B173" s="29">
        <v>0</v>
      </c>
      <c r="C173" s="29"/>
      <c r="D173" s="29">
        <v>0</v>
      </c>
      <c r="E173" s="29">
        <v>0</v>
      </c>
      <c r="F173" s="29">
        <v>0</v>
      </c>
    </row>
    <row r="174" spans="1:6" x14ac:dyDescent="0.25">
      <c r="A174" s="28" t="s">
        <v>146</v>
      </c>
      <c r="B174" s="29">
        <v>0</v>
      </c>
      <c r="C174" s="29">
        <v>2753</v>
      </c>
      <c r="D174" s="29">
        <v>2950</v>
      </c>
      <c r="E174" s="29">
        <v>2950</v>
      </c>
      <c r="F174" s="29">
        <v>2950</v>
      </c>
    </row>
    <row r="175" spans="1:6" x14ac:dyDescent="0.25">
      <c r="A175" s="22" t="s">
        <v>147</v>
      </c>
      <c r="B175" s="23">
        <f>SUBTOTAL(9,B176:B176)</f>
        <v>762.43</v>
      </c>
      <c r="C175" s="23">
        <f>SUBTOTAL(9,C176:C176)</f>
        <v>3000</v>
      </c>
      <c r="D175" s="23">
        <f t="shared" ref="D175:F175" si="54">SUBTOTAL(9,D176:D176)</f>
        <v>3000</v>
      </c>
      <c r="E175" s="23">
        <f t="shared" si="54"/>
        <v>3000</v>
      </c>
      <c r="F175" s="23">
        <f t="shared" si="54"/>
        <v>3000</v>
      </c>
    </row>
    <row r="176" spans="1:6" x14ac:dyDescent="0.25">
      <c r="A176" s="28" t="s">
        <v>148</v>
      </c>
      <c r="B176" s="29">
        <v>762.43</v>
      </c>
      <c r="C176" s="29">
        <v>3000</v>
      </c>
      <c r="D176" s="33">
        <v>3000</v>
      </c>
      <c r="E176" s="33">
        <v>3000</v>
      </c>
      <c r="F176" s="29">
        <v>3000</v>
      </c>
    </row>
    <row r="177" spans="1:6" x14ac:dyDescent="0.25">
      <c r="A177" s="22" t="s">
        <v>149</v>
      </c>
      <c r="B177" s="23">
        <f>SUBTOTAL(9,B178:B178)</f>
        <v>769.08</v>
      </c>
      <c r="C177" s="23">
        <f>SUBTOTAL(9,C178:C178)</f>
        <v>6000</v>
      </c>
      <c r="D177" s="23">
        <f t="shared" ref="D177:F177" si="55">SUBTOTAL(9,D178:D178)</f>
        <v>6000</v>
      </c>
      <c r="E177" s="23">
        <f t="shared" si="55"/>
        <v>6000</v>
      </c>
      <c r="F177" s="23">
        <f t="shared" si="55"/>
        <v>6000</v>
      </c>
    </row>
    <row r="178" spans="1:6" x14ac:dyDescent="0.25">
      <c r="A178" s="28" t="s">
        <v>150</v>
      </c>
      <c r="B178" s="29">
        <v>769.08</v>
      </c>
      <c r="C178" s="29">
        <v>6000</v>
      </c>
      <c r="D178" s="33">
        <v>6000</v>
      </c>
      <c r="E178" s="33">
        <v>6000</v>
      </c>
      <c r="F178" s="29">
        <v>6000</v>
      </c>
    </row>
    <row r="179" spans="1:6" ht="20.100000000000001" customHeight="1" x14ac:dyDescent="0.25">
      <c r="A179" s="30" t="s">
        <v>65</v>
      </c>
      <c r="B179" s="31">
        <f>IFERROR(SUBTOTAL(9,B159:B178),0)</f>
        <v>2046114.9000000001</v>
      </c>
      <c r="C179" s="31">
        <f>IFERROR(SUBTOTAL(9,C159:C178),0)</f>
        <v>1808173</v>
      </c>
      <c r="D179" s="35">
        <f>D158+D160+D162+D164+D175+D177</f>
        <v>2603102</v>
      </c>
      <c r="E179" s="35">
        <f t="shared" ref="E179:F179" si="56">E158+E160+E162+E164+E175+E177</f>
        <v>3613283</v>
      </c>
      <c r="F179" s="35">
        <f t="shared" si="56"/>
        <v>7915138</v>
      </c>
    </row>
    <row r="181" spans="1:6" x14ac:dyDescent="0.25">
      <c r="C181" s="21"/>
      <c r="D181" s="21"/>
      <c r="E181" s="21"/>
    </row>
    <row r="186" spans="1:6" s="6" customFormat="1" ht="24.95" customHeight="1" x14ac:dyDescent="0.3">
      <c r="A186" s="74" t="s">
        <v>151</v>
      </c>
      <c r="B186" s="74"/>
      <c r="C186" s="74"/>
      <c r="D186" s="74"/>
      <c r="E186" s="74"/>
      <c r="F186" s="74"/>
    </row>
    <row r="187" spans="1:6" s="7" customFormat="1" ht="24.95" customHeight="1" x14ac:dyDescent="0.25">
      <c r="A187" s="8" t="s">
        <v>66</v>
      </c>
      <c r="B187" s="9"/>
      <c r="C187" s="9"/>
      <c r="D187" s="9"/>
      <c r="E187" s="9"/>
      <c r="F187" s="9"/>
    </row>
    <row r="188" spans="1:6" ht="57.6" customHeight="1" x14ac:dyDescent="0.25">
      <c r="A188" s="10" t="s">
        <v>26</v>
      </c>
      <c r="B188" s="10" t="s">
        <v>252</v>
      </c>
      <c r="C188" s="10" t="s">
        <v>6</v>
      </c>
      <c r="D188" s="10" t="s">
        <v>264</v>
      </c>
      <c r="E188" s="10" t="s">
        <v>267</v>
      </c>
      <c r="F188" s="10" t="s">
        <v>260</v>
      </c>
    </row>
    <row r="189" spans="1:6" s="11" customFormat="1" ht="15.95" customHeight="1" x14ac:dyDescent="0.25">
      <c r="A189" s="12" t="s">
        <v>7</v>
      </c>
      <c r="B189" s="12">
        <f>COLUMN()</f>
        <v>2</v>
      </c>
      <c r="C189" s="12">
        <f>COLUMN()</f>
        <v>3</v>
      </c>
      <c r="D189" s="12">
        <v>4</v>
      </c>
      <c r="E189" s="12"/>
      <c r="F189" s="12">
        <f>COLUMN()</f>
        <v>6</v>
      </c>
    </row>
    <row r="190" spans="1:6" x14ac:dyDescent="0.25">
      <c r="A190" s="22" t="s">
        <v>152</v>
      </c>
      <c r="B190" s="23">
        <f>SUBTOTAL(9,B191:B191)</f>
        <v>2046114.9</v>
      </c>
      <c r="C190" s="23">
        <f>SUBTOTAL(9,C191:C191)</f>
        <v>1808173</v>
      </c>
      <c r="D190" s="23">
        <f>D191</f>
        <v>2603102</v>
      </c>
      <c r="E190" s="23">
        <f t="shared" ref="E190:F190" si="57">E191</f>
        <v>3613283</v>
      </c>
      <c r="F190" s="23">
        <f t="shared" si="57"/>
        <v>7915138</v>
      </c>
    </row>
    <row r="191" spans="1:6" x14ac:dyDescent="0.25">
      <c r="A191" s="28" t="s">
        <v>153</v>
      </c>
      <c r="B191" s="29">
        <v>2046114.9</v>
      </c>
      <c r="C191" s="29">
        <v>1808173</v>
      </c>
      <c r="D191" s="29">
        <f>D179</f>
        <v>2603102</v>
      </c>
      <c r="E191" s="29">
        <f>E179</f>
        <v>3613283</v>
      </c>
      <c r="F191" s="29">
        <f>F179</f>
        <v>7915138</v>
      </c>
    </row>
    <row r="192" spans="1:6" ht="20.100000000000001" customHeight="1" x14ac:dyDescent="0.25">
      <c r="A192" s="30" t="s">
        <v>65</v>
      </c>
      <c r="B192" s="31">
        <f>IFERROR(SUBTOTAL(9,B191:B191),0)</f>
        <v>2046114.9</v>
      </c>
      <c r="C192" s="31">
        <f>IFERROR(SUBTOTAL(9,C191:C191),0)</f>
        <v>1808173</v>
      </c>
      <c r="D192" s="31">
        <f>D191</f>
        <v>2603102</v>
      </c>
      <c r="E192" s="31">
        <f t="shared" ref="E192:F192" si="58">E191</f>
        <v>3613283</v>
      </c>
      <c r="F192" s="31">
        <f t="shared" si="58"/>
        <v>7915138</v>
      </c>
    </row>
    <row r="193" spans="1:6" x14ac:dyDescent="0.25">
      <c r="A193" s="11"/>
      <c r="B193" s="11"/>
      <c r="C193" s="11"/>
      <c r="D193" s="11"/>
      <c r="E193" s="11"/>
      <c r="F193" s="11"/>
    </row>
    <row r="194" spans="1:6" x14ac:dyDescent="0.25">
      <c r="A194" s="11"/>
      <c r="B194" s="11"/>
      <c r="C194" s="11"/>
      <c r="D194" s="11"/>
      <c r="E194" s="11"/>
      <c r="F194" s="11"/>
    </row>
    <row r="195" spans="1:6" x14ac:dyDescent="0.25">
      <c r="C195" s="21"/>
      <c r="D195" s="21"/>
      <c r="E195" s="21"/>
    </row>
  </sheetData>
  <mergeCells count="5">
    <mergeCell ref="A2:F2"/>
    <mergeCell ref="A3:F3"/>
    <mergeCell ref="A1:F1"/>
    <mergeCell ref="A127:F127"/>
    <mergeCell ref="A186:F186"/>
  </mergeCells>
  <pageMargins left="0.39370078740157499" right="0.39370078740157499" top="0.39370078740157499" bottom="0.511811023622047" header="0" footer="0.31496062992126"/>
  <pageSetup paperSize="9" scale="91" fitToHeight="0" orientation="landscape" r:id="rId1"/>
  <headerFooter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zoomScaleNormal="100" workbookViewId="0">
      <pane ySplit="6" topLeftCell="A9" activePane="bottomLeft" state="frozen"/>
      <selection pane="bottomLeft" activeCell="A24" sqref="A24"/>
    </sheetView>
  </sheetViews>
  <sheetFormatPr defaultColWidth="9.140625" defaultRowHeight="15" x14ac:dyDescent="0.25"/>
  <cols>
    <col min="1" max="1" width="73.5703125" style="1" customWidth="1"/>
    <col min="2" max="2" width="29.7109375" style="1" customWidth="1"/>
    <col min="3" max="6" width="19.7109375" style="1" customWidth="1"/>
  </cols>
  <sheetData>
    <row r="1" spans="1:6" s="5" customFormat="1" ht="30" customHeight="1" x14ac:dyDescent="0.25">
      <c r="A1" s="74" t="s">
        <v>1</v>
      </c>
      <c r="B1" s="74"/>
      <c r="C1" s="74"/>
      <c r="D1" s="74"/>
      <c r="E1" s="74"/>
      <c r="F1" s="74"/>
    </row>
    <row r="2" spans="1:6" s="5" customFormat="1" ht="30" customHeight="1" x14ac:dyDescent="0.25">
      <c r="A2" s="74" t="s">
        <v>154</v>
      </c>
      <c r="B2" s="74"/>
      <c r="C2" s="74"/>
      <c r="D2" s="74"/>
      <c r="E2" s="74"/>
      <c r="F2" s="74"/>
    </row>
    <row r="3" spans="1:6" s="6" customFormat="1" ht="24.95" customHeight="1" x14ac:dyDescent="0.3">
      <c r="A3" s="74" t="s">
        <v>155</v>
      </c>
      <c r="B3" s="74"/>
      <c r="C3" s="74"/>
      <c r="D3" s="74"/>
      <c r="E3" s="74"/>
      <c r="F3" s="74"/>
    </row>
    <row r="4" spans="1:6" s="7" customFormat="1" ht="24.95" customHeight="1" x14ac:dyDescent="0.25">
      <c r="A4" s="8" t="s">
        <v>156</v>
      </c>
      <c r="B4" s="9"/>
      <c r="C4" s="9"/>
      <c r="D4" s="9"/>
      <c r="E4" s="9"/>
      <c r="F4" s="9"/>
    </row>
    <row r="5" spans="1:6" ht="57.6" customHeight="1" x14ac:dyDescent="0.25">
      <c r="A5" s="10" t="s">
        <v>26</v>
      </c>
      <c r="B5" s="10" t="s">
        <v>252</v>
      </c>
      <c r="C5" s="10" t="s">
        <v>262</v>
      </c>
      <c r="D5" s="10" t="s">
        <v>258</v>
      </c>
      <c r="E5" s="10" t="s">
        <v>259</v>
      </c>
      <c r="F5" s="10" t="s">
        <v>261</v>
      </c>
    </row>
    <row r="6" spans="1:6" s="11" customFormat="1" ht="15.95" customHeight="1" x14ac:dyDescent="0.25">
      <c r="A6" s="12" t="s">
        <v>7</v>
      </c>
      <c r="B6" s="12">
        <f>COLUMN()</f>
        <v>2</v>
      </c>
      <c r="C6" s="12">
        <v>3</v>
      </c>
      <c r="D6" s="12">
        <v>4</v>
      </c>
      <c r="E6" s="12">
        <f>COLUMN()</f>
        <v>5</v>
      </c>
      <c r="F6" s="12">
        <f>COLUMN()</f>
        <v>6</v>
      </c>
    </row>
    <row r="7" spans="1:6" ht="20.100000000000001" customHeight="1" x14ac:dyDescent="0.25">
      <c r="A7" s="30" t="s">
        <v>65</v>
      </c>
      <c r="B7" s="31">
        <f>IFERROR(SUBTOTAL(9,#REF!),0)</f>
        <v>0</v>
      </c>
      <c r="C7" s="31">
        <v>0</v>
      </c>
      <c r="D7" s="31">
        <v>0</v>
      </c>
      <c r="E7" s="31">
        <f>IFERROR(SUBTOTAL(9,#REF!),0)</f>
        <v>0</v>
      </c>
      <c r="F7" s="31">
        <f>IFERROR(SUBTOTAL(9,#REF!),0)</f>
        <v>0</v>
      </c>
    </row>
    <row r="8" spans="1:6" x14ac:dyDescent="0.25">
      <c r="A8" s="11"/>
      <c r="B8" s="11"/>
      <c r="C8" s="11"/>
      <c r="D8" s="11"/>
      <c r="E8" s="11"/>
      <c r="F8" s="11"/>
    </row>
    <row r="9" spans="1:6" x14ac:dyDescent="0.25">
      <c r="A9" s="11"/>
      <c r="B9" s="11"/>
      <c r="C9" s="11"/>
      <c r="D9" s="11"/>
      <c r="E9" s="11"/>
      <c r="F9" s="11"/>
    </row>
    <row r="10" spans="1:6" s="7" customFormat="1" ht="24.95" customHeight="1" x14ac:dyDescent="0.25">
      <c r="A10" s="8" t="s">
        <v>157</v>
      </c>
      <c r="B10" s="9"/>
      <c r="C10" s="9"/>
      <c r="D10" s="9"/>
      <c r="E10" s="9"/>
      <c r="F10" s="9"/>
    </row>
    <row r="11" spans="1:6" ht="57.6" customHeight="1" x14ac:dyDescent="0.25">
      <c r="A11" s="32" t="s">
        <v>26</v>
      </c>
      <c r="B11" s="10" t="s">
        <v>252</v>
      </c>
      <c r="C11" s="10" t="s">
        <v>262</v>
      </c>
      <c r="D11" s="10" t="s">
        <v>258</v>
      </c>
      <c r="E11" s="10"/>
      <c r="F11" s="10" t="s">
        <v>6</v>
      </c>
    </row>
    <row r="12" spans="1:6" s="11" customFormat="1" ht="15.95" customHeight="1" x14ac:dyDescent="0.25">
      <c r="A12" s="12" t="s">
        <v>7</v>
      </c>
      <c r="B12" s="12">
        <f>COLUMN()</f>
        <v>2</v>
      </c>
      <c r="C12" s="12">
        <v>3</v>
      </c>
      <c r="D12" s="12">
        <v>4</v>
      </c>
      <c r="E12" s="12"/>
      <c r="F12" s="12">
        <f>COLUMN()</f>
        <v>6</v>
      </c>
    </row>
    <row r="13" spans="1:6" ht="20.100000000000001" customHeight="1" x14ac:dyDescent="0.25">
      <c r="A13" s="30" t="s">
        <v>65</v>
      </c>
      <c r="B13" s="31">
        <f>IFERROR(SUBTOTAL(9,#REF!),0)</f>
        <v>0</v>
      </c>
      <c r="C13" s="31">
        <v>0</v>
      </c>
      <c r="D13" s="31">
        <v>0</v>
      </c>
      <c r="E13" s="31"/>
      <c r="F13" s="31">
        <f>IFERROR(SUBTOTAL(9,#REF!),0)</f>
        <v>0</v>
      </c>
    </row>
    <row r="15" spans="1:6" x14ac:dyDescent="0.25">
      <c r="C15" s="21"/>
      <c r="D15" s="21"/>
      <c r="E15" s="21"/>
    </row>
    <row r="20" spans="1:6" s="6" customFormat="1" ht="24.95" customHeight="1" x14ac:dyDescent="0.3">
      <c r="A20" s="74" t="s">
        <v>158</v>
      </c>
      <c r="B20" s="74"/>
      <c r="C20" s="74"/>
      <c r="D20" s="74"/>
      <c r="E20" s="74"/>
      <c r="F20" s="74"/>
    </row>
    <row r="21" spans="1:6" s="7" customFormat="1" ht="24.95" customHeight="1" x14ac:dyDescent="0.25">
      <c r="A21" s="8" t="s">
        <v>156</v>
      </c>
      <c r="B21" s="9"/>
      <c r="C21" s="9"/>
      <c r="D21" s="9"/>
      <c r="E21" s="9"/>
      <c r="F21" s="9"/>
    </row>
    <row r="22" spans="1:6" ht="57.6" customHeight="1" x14ac:dyDescent="0.25">
      <c r="A22" s="10" t="s">
        <v>26</v>
      </c>
      <c r="B22" s="10" t="s">
        <v>252</v>
      </c>
      <c r="C22" s="10" t="s">
        <v>265</v>
      </c>
      <c r="D22" s="10" t="s">
        <v>264</v>
      </c>
      <c r="E22" s="10" t="s">
        <v>266</v>
      </c>
      <c r="F22" s="10" t="s">
        <v>261</v>
      </c>
    </row>
    <row r="23" spans="1:6" s="11" customFormat="1" ht="15.95" customHeight="1" x14ac:dyDescent="0.25">
      <c r="A23" s="12" t="s">
        <v>7</v>
      </c>
      <c r="B23" s="12">
        <f>COLUMN()</f>
        <v>2</v>
      </c>
      <c r="C23" s="12">
        <f>COLUMN()</f>
        <v>3</v>
      </c>
      <c r="D23" s="12" t="s">
        <v>263</v>
      </c>
      <c r="E23" s="12"/>
      <c r="F23" s="12"/>
    </row>
    <row r="24" spans="1:6" ht="20.100000000000001" customHeight="1" x14ac:dyDescent="0.25">
      <c r="A24" s="30" t="s">
        <v>65</v>
      </c>
      <c r="B24" s="31">
        <f>IFERROR(SUBTOTAL(9,#REF!),0)</f>
        <v>0</v>
      </c>
      <c r="C24" s="31">
        <f>IFERROR(SUBTOTAL(9,#REF!),0)</f>
        <v>0</v>
      </c>
      <c r="D24" s="31">
        <v>0</v>
      </c>
      <c r="E24" s="31"/>
      <c r="F24" s="31">
        <f>IFERROR(SUBTOTAL(9,#REF!),0)</f>
        <v>0</v>
      </c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s="7" customFormat="1" ht="24.95" customHeight="1" x14ac:dyDescent="0.25">
      <c r="A27" s="8" t="s">
        <v>157</v>
      </c>
      <c r="B27" s="9"/>
      <c r="C27" s="9"/>
      <c r="D27" s="9"/>
      <c r="E27" s="9"/>
      <c r="F27" s="9"/>
    </row>
    <row r="28" spans="1:6" ht="57.6" customHeight="1" x14ac:dyDescent="0.25">
      <c r="A28" s="32" t="s">
        <v>26</v>
      </c>
      <c r="B28" s="10" t="s">
        <v>252</v>
      </c>
      <c r="C28" s="10" t="s">
        <v>265</v>
      </c>
      <c r="D28" s="10" t="s">
        <v>264</v>
      </c>
      <c r="E28" s="10" t="s">
        <v>266</v>
      </c>
      <c r="F28" s="10" t="s">
        <v>261</v>
      </c>
    </row>
    <row r="29" spans="1:6" s="11" customFormat="1" ht="15.95" customHeight="1" x14ac:dyDescent="0.25">
      <c r="A29" s="12" t="s">
        <v>7</v>
      </c>
      <c r="B29" s="12">
        <f>COLUMN()</f>
        <v>2</v>
      </c>
      <c r="C29" s="12">
        <f>COLUMN()</f>
        <v>3</v>
      </c>
      <c r="D29" s="12">
        <v>4</v>
      </c>
      <c r="E29" s="12"/>
      <c r="F29" s="12">
        <f>COLUMN()</f>
        <v>6</v>
      </c>
    </row>
    <row r="30" spans="1:6" ht="20.100000000000001" customHeight="1" x14ac:dyDescent="0.25">
      <c r="A30" s="30" t="s">
        <v>65</v>
      </c>
      <c r="B30" s="31">
        <f>IFERROR(SUBTOTAL(9,#REF!),0)</f>
        <v>0</v>
      </c>
      <c r="C30" s="31">
        <f>IFERROR(SUBTOTAL(9,#REF!),0)</f>
        <v>0</v>
      </c>
      <c r="D30" s="31">
        <v>0</v>
      </c>
      <c r="E30" s="31"/>
      <c r="F30" s="31">
        <f>IFERROR(SUBTOTAL(9,#REF!),0)</f>
        <v>0</v>
      </c>
    </row>
    <row r="32" spans="1:6" x14ac:dyDescent="0.25">
      <c r="C32" s="21"/>
      <c r="D32" s="21"/>
      <c r="E32" s="21"/>
    </row>
  </sheetData>
  <mergeCells count="4">
    <mergeCell ref="A2:F2"/>
    <mergeCell ref="A3:F3"/>
    <mergeCell ref="A1:F1"/>
    <mergeCell ref="A20:F20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7"/>
  <sheetViews>
    <sheetView zoomScaleNormal="100" workbookViewId="0">
      <pane ySplit="5" topLeftCell="A270" activePane="bottomLeft" state="frozen"/>
      <selection pane="bottomLeft" activeCell="D36" sqref="D36:F36"/>
    </sheetView>
  </sheetViews>
  <sheetFormatPr defaultColWidth="9.140625" defaultRowHeight="15" x14ac:dyDescent="0.25"/>
  <cols>
    <col min="1" max="1" width="56.28515625" style="1" customWidth="1"/>
    <col min="2" max="2" width="15.28515625" style="1" bestFit="1" customWidth="1"/>
    <col min="3" max="3" width="19.7109375" style="1" customWidth="1"/>
    <col min="4" max="5" width="16.7109375" customWidth="1"/>
    <col min="6" max="6" width="15.140625" customWidth="1"/>
  </cols>
  <sheetData>
    <row r="1" spans="1:6" s="5" customFormat="1" ht="30" customHeight="1" x14ac:dyDescent="0.25">
      <c r="A1" s="74" t="s">
        <v>159</v>
      </c>
      <c r="B1" s="74"/>
      <c r="C1" s="74"/>
    </row>
    <row r="2" spans="1:6" s="6" customFormat="1" ht="24.95" customHeight="1" x14ac:dyDescent="0.3">
      <c r="A2" s="74" t="s">
        <v>160</v>
      </c>
      <c r="B2" s="74"/>
      <c r="C2" s="74"/>
    </row>
    <row r="3" spans="1:6" s="7" customFormat="1" ht="24.95" customHeight="1" x14ac:dyDescent="0.25">
      <c r="A3" s="8" t="s">
        <v>161</v>
      </c>
      <c r="B3" s="9"/>
      <c r="C3" s="9"/>
      <c r="D3" s="9"/>
      <c r="E3" s="9"/>
      <c r="F3" s="9"/>
    </row>
    <row r="4" spans="1:6" ht="57.6" customHeight="1" x14ac:dyDescent="0.25">
      <c r="A4" s="10" t="s">
        <v>26</v>
      </c>
      <c r="B4" s="10" t="s">
        <v>276</v>
      </c>
      <c r="C4" s="10" t="s">
        <v>6</v>
      </c>
      <c r="D4" s="10" t="s">
        <v>272</v>
      </c>
      <c r="E4" s="10" t="s">
        <v>273</v>
      </c>
      <c r="F4" s="10" t="s">
        <v>274</v>
      </c>
    </row>
    <row r="5" spans="1:6" s="11" customFormat="1" ht="15.95" customHeight="1" x14ac:dyDescent="0.25">
      <c r="A5" s="12" t="s">
        <v>7</v>
      </c>
      <c r="B5" s="12">
        <f>COLUMN()</f>
        <v>2</v>
      </c>
      <c r="C5" s="12">
        <f>COLUMN()</f>
        <v>3</v>
      </c>
      <c r="D5" s="12">
        <f>COLUMN()</f>
        <v>4</v>
      </c>
      <c r="E5" s="12">
        <f>COLUMN()</f>
        <v>5</v>
      </c>
      <c r="F5" s="12">
        <f>COLUMN()</f>
        <v>6</v>
      </c>
    </row>
    <row r="6" spans="1:6" ht="15.75" x14ac:dyDescent="0.25">
      <c r="A6" s="62" t="s">
        <v>275</v>
      </c>
      <c r="B6" s="31">
        <f>IFERROR(SUBTOTAL(9,B8:B8),0)</f>
        <v>2046114.9</v>
      </c>
      <c r="C6" s="31">
        <f>IFERROR(SUBTOTAL(9,C8:C8),0)</f>
        <v>1808173</v>
      </c>
      <c r="D6" s="31">
        <f>IFERROR(SUBTOTAL(9,D8:D8),0)</f>
        <v>2603102</v>
      </c>
      <c r="E6" s="31">
        <f>IFERROR(SUBTOTAL(9,E8:E8),0)</f>
        <v>3613283</v>
      </c>
      <c r="F6" s="31">
        <f>IFERROR(SUBTOTAL(9,F8:F8),0)</f>
        <v>7915138</v>
      </c>
    </row>
    <row r="7" spans="1:6" x14ac:dyDescent="0.25">
      <c r="A7" s="22" t="s">
        <v>162</v>
      </c>
      <c r="B7" s="23">
        <f>SUBTOTAL(9,B8:B8)</f>
        <v>2046114.9</v>
      </c>
      <c r="C7" s="23">
        <f>SUBTOTAL(9,C8:C8)</f>
        <v>1808173</v>
      </c>
      <c r="D7" s="23">
        <f>SUBTOTAL(9,D8:D8)</f>
        <v>2603102</v>
      </c>
      <c r="E7" s="23">
        <f>SUBTOTAL(9,E8:E8)</f>
        <v>3613283</v>
      </c>
      <c r="F7" s="23">
        <f>SUBTOTAL(9,F8:F8)</f>
        <v>7915138</v>
      </c>
    </row>
    <row r="8" spans="1:6" ht="20.100000000000001" customHeight="1" x14ac:dyDescent="0.25">
      <c r="A8" s="28" t="s">
        <v>163</v>
      </c>
      <c r="B8" s="29">
        <v>2046114.9</v>
      </c>
      <c r="C8" s="29">
        <v>1808173</v>
      </c>
      <c r="D8" s="29">
        <v>2603102</v>
      </c>
      <c r="E8" s="29">
        <v>3613283</v>
      </c>
      <c r="F8" s="29">
        <f>7915088+50</f>
        <v>7915138</v>
      </c>
    </row>
    <row r="9" spans="1:6" ht="15.75" x14ac:dyDescent="0.25">
      <c r="A9" s="30" t="s">
        <v>65</v>
      </c>
      <c r="B9" s="31">
        <f>IFERROR(SUBTOTAL(9,B8:B8),0)</f>
        <v>2046114.9</v>
      </c>
      <c r="C9" s="31">
        <f>IFERROR(SUBTOTAL(9,C8:C8),0)</f>
        <v>1808173</v>
      </c>
      <c r="D9" s="31">
        <f>IFERROR(SUBTOTAL(9,D8:D8),0)</f>
        <v>2603102</v>
      </c>
      <c r="E9" s="31">
        <f>IFERROR(SUBTOTAL(9,E8:E8),0)</f>
        <v>3613283</v>
      </c>
      <c r="F9" s="31">
        <f>IFERROR(SUBTOTAL(9,F8:F8),0)</f>
        <v>7915138</v>
      </c>
    </row>
    <row r="13" spans="1:6" ht="18" x14ac:dyDescent="0.25">
      <c r="A13" s="74" t="s">
        <v>159</v>
      </c>
      <c r="B13" s="74"/>
      <c r="C13" s="74"/>
      <c r="D13" s="74"/>
      <c r="E13" s="74"/>
      <c r="F13" s="74"/>
    </row>
    <row r="14" spans="1:6" s="6" customFormat="1" ht="24.95" customHeight="1" x14ac:dyDescent="0.3">
      <c r="A14" s="74" t="s">
        <v>164</v>
      </c>
      <c r="B14" s="74"/>
      <c r="C14" s="74"/>
    </row>
    <row r="15" spans="1:6" s="7" customFormat="1" ht="24.95" customHeight="1" x14ac:dyDescent="0.25">
      <c r="A15" s="8" t="s">
        <v>161</v>
      </c>
      <c r="B15" s="9"/>
      <c r="C15" s="9"/>
    </row>
    <row r="16" spans="1:6" ht="57.6" customHeight="1" x14ac:dyDescent="0.25">
      <c r="A16" s="32" t="s">
        <v>26</v>
      </c>
      <c r="B16" s="10" t="s">
        <v>276</v>
      </c>
      <c r="C16" s="10" t="s">
        <v>6</v>
      </c>
      <c r="D16" s="10" t="s">
        <v>272</v>
      </c>
      <c r="E16" s="10" t="s">
        <v>273</v>
      </c>
      <c r="F16" s="10" t="s">
        <v>274</v>
      </c>
    </row>
    <row r="17" spans="1:6" s="11" customFormat="1" ht="15.95" customHeight="1" x14ac:dyDescent="0.25">
      <c r="A17" s="12" t="s">
        <v>7</v>
      </c>
      <c r="B17" s="12">
        <f>COLUMN()</f>
        <v>2</v>
      </c>
      <c r="C17" s="12">
        <f>COLUMN()</f>
        <v>3</v>
      </c>
      <c r="D17" s="12">
        <f>COLUMN()</f>
        <v>4</v>
      </c>
      <c r="E17" s="12">
        <f>COLUMN()</f>
        <v>5</v>
      </c>
      <c r="F17" s="12">
        <f>COLUMN()</f>
        <v>6</v>
      </c>
    </row>
    <row r="18" spans="1:6" x14ac:dyDescent="0.25">
      <c r="A18" s="39" t="s">
        <v>162</v>
      </c>
      <c r="B18" s="40">
        <f>SUBTOTAL(9,B40:B266)</f>
        <v>2046114.8999999994</v>
      </c>
      <c r="C18" s="40">
        <f>SUBTOTAL(9,C40:C266)</f>
        <v>1808173</v>
      </c>
      <c r="D18" s="40">
        <v>2603102</v>
      </c>
      <c r="E18" s="40">
        <v>3613283</v>
      </c>
      <c r="F18" s="40">
        <v>7915138</v>
      </c>
    </row>
    <row r="19" spans="1:6" x14ac:dyDescent="0.25">
      <c r="A19" s="44" t="s">
        <v>163</v>
      </c>
      <c r="B19" s="45">
        <f>SUBTOTAL(9,B40:B266)</f>
        <v>2046114.8999999994</v>
      </c>
      <c r="C19" s="45">
        <f>SUBTOTAL(9,C40:C266)</f>
        <v>1808173</v>
      </c>
      <c r="D19" s="45">
        <v>2603102</v>
      </c>
      <c r="E19" s="45">
        <v>3613283</v>
      </c>
      <c r="F19" s="45">
        <v>7915138</v>
      </c>
    </row>
    <row r="20" spans="1:6" x14ac:dyDescent="0.25">
      <c r="A20" s="46" t="s">
        <v>165</v>
      </c>
      <c r="B20" s="47"/>
      <c r="C20" s="47"/>
      <c r="D20" s="58"/>
      <c r="E20" s="58"/>
      <c r="F20" s="58"/>
    </row>
    <row r="21" spans="1:6" x14ac:dyDescent="0.25">
      <c r="A21" s="48" t="s">
        <v>166</v>
      </c>
      <c r="B21" s="64">
        <v>930056.38</v>
      </c>
      <c r="C21" s="64">
        <v>1100000</v>
      </c>
      <c r="D21" s="64" t="s">
        <v>168</v>
      </c>
      <c r="E21" s="64" t="s">
        <v>168</v>
      </c>
      <c r="F21" s="64" t="s">
        <v>168</v>
      </c>
    </row>
    <row r="22" spans="1:6" x14ac:dyDescent="0.25">
      <c r="A22" s="48" t="s">
        <v>169</v>
      </c>
      <c r="B22" s="64">
        <v>486534.54</v>
      </c>
      <c r="C22" s="64">
        <v>480105</v>
      </c>
      <c r="D22" s="64" t="s">
        <v>279</v>
      </c>
      <c r="E22" s="64" t="s">
        <v>280</v>
      </c>
      <c r="F22" s="64" t="s">
        <v>291</v>
      </c>
    </row>
    <row r="23" spans="1:6" x14ac:dyDescent="0.25">
      <c r="A23" s="48" t="s">
        <v>170</v>
      </c>
      <c r="B23" s="64">
        <v>58107.11</v>
      </c>
      <c r="C23" s="64">
        <v>27200</v>
      </c>
      <c r="D23" s="64" t="s">
        <v>281</v>
      </c>
      <c r="E23" s="64" t="s">
        <v>281</v>
      </c>
      <c r="F23" s="65">
        <v>29610</v>
      </c>
    </row>
    <row r="24" spans="1:6" x14ac:dyDescent="0.25">
      <c r="A24" s="48" t="s">
        <v>171</v>
      </c>
      <c r="B24" s="64" t="s">
        <v>167</v>
      </c>
      <c r="C24" s="64">
        <v>688</v>
      </c>
      <c r="D24" s="64">
        <v>600</v>
      </c>
      <c r="E24" s="64" t="s">
        <v>282</v>
      </c>
      <c r="F24" s="64" t="s">
        <v>282</v>
      </c>
    </row>
    <row r="25" spans="1:6" x14ac:dyDescent="0.25">
      <c r="A25" s="48" t="s">
        <v>172</v>
      </c>
      <c r="B25" s="64" t="s">
        <v>167</v>
      </c>
      <c r="C25" s="64">
        <v>100000</v>
      </c>
      <c r="D25" s="64">
        <v>110000</v>
      </c>
      <c r="E25" s="64" t="s">
        <v>283</v>
      </c>
      <c r="F25" s="64" t="s">
        <v>292</v>
      </c>
    </row>
    <row r="26" spans="1:6" x14ac:dyDescent="0.25">
      <c r="A26" s="48" t="s">
        <v>173</v>
      </c>
      <c r="B26" s="64">
        <v>76888.06</v>
      </c>
      <c r="C26" s="64">
        <v>0</v>
      </c>
      <c r="D26" s="64">
        <v>0</v>
      </c>
      <c r="E26" s="64" t="s">
        <v>167</v>
      </c>
      <c r="F26" s="64" t="s">
        <v>167</v>
      </c>
    </row>
    <row r="27" spans="1:6" x14ac:dyDescent="0.25">
      <c r="A27" s="48" t="s">
        <v>174</v>
      </c>
      <c r="B27" s="64" t="s">
        <v>167</v>
      </c>
      <c r="C27" s="64">
        <v>55761</v>
      </c>
      <c r="D27" s="64">
        <v>21890</v>
      </c>
      <c r="E27" s="64" t="s">
        <v>167</v>
      </c>
      <c r="F27" s="64" t="s">
        <v>167</v>
      </c>
    </row>
    <row r="28" spans="1:6" x14ac:dyDescent="0.25">
      <c r="A28" s="48" t="s">
        <v>175</v>
      </c>
      <c r="B28" s="64" t="s">
        <v>167</v>
      </c>
      <c r="C28" s="64">
        <v>0</v>
      </c>
      <c r="D28" s="64" t="s">
        <v>167</v>
      </c>
      <c r="E28" s="64" t="s">
        <v>167</v>
      </c>
      <c r="F28" s="64" t="s">
        <v>167</v>
      </c>
    </row>
    <row r="29" spans="1:6" x14ac:dyDescent="0.25">
      <c r="A29" s="48" t="s">
        <v>176</v>
      </c>
      <c r="B29" s="64">
        <v>492997.3</v>
      </c>
      <c r="C29" s="64">
        <v>28666</v>
      </c>
      <c r="D29" s="64" t="s">
        <v>284</v>
      </c>
      <c r="E29" s="64" t="s">
        <v>285</v>
      </c>
      <c r="F29" s="64" t="s">
        <v>293</v>
      </c>
    </row>
    <row r="30" spans="1:6" x14ac:dyDescent="0.25">
      <c r="A30" s="48" t="s">
        <v>177</v>
      </c>
      <c r="B30" s="64" t="s">
        <v>167</v>
      </c>
      <c r="C30" s="64">
        <v>4000</v>
      </c>
      <c r="D30" s="64" t="s">
        <v>286</v>
      </c>
      <c r="E30" s="64" t="s">
        <v>287</v>
      </c>
      <c r="F30" s="64" t="s">
        <v>167</v>
      </c>
    </row>
    <row r="31" spans="1:6" x14ac:dyDescent="0.25">
      <c r="A31" s="63" t="s">
        <v>277</v>
      </c>
      <c r="B31" s="64" t="s">
        <v>167</v>
      </c>
      <c r="C31" s="64">
        <v>0</v>
      </c>
      <c r="D31" s="64" t="s">
        <v>288</v>
      </c>
      <c r="E31" s="64" t="s">
        <v>289</v>
      </c>
      <c r="F31" s="64" t="s">
        <v>294</v>
      </c>
    </row>
    <row r="32" spans="1:6" x14ac:dyDescent="0.25">
      <c r="A32" s="48" t="s">
        <v>178</v>
      </c>
      <c r="B32" s="64" t="s">
        <v>167</v>
      </c>
      <c r="C32" s="64">
        <v>0</v>
      </c>
      <c r="D32" s="64" t="s">
        <v>167</v>
      </c>
      <c r="E32" s="64" t="s">
        <v>167</v>
      </c>
      <c r="F32" s="64" t="s">
        <v>167</v>
      </c>
    </row>
    <row r="33" spans="1:6" x14ac:dyDescent="0.25">
      <c r="A33" s="48" t="s">
        <v>179</v>
      </c>
      <c r="B33" s="64" t="s">
        <v>167</v>
      </c>
      <c r="C33" s="64">
        <v>2753</v>
      </c>
      <c r="D33" s="64" t="s">
        <v>290</v>
      </c>
      <c r="E33" s="64" t="s">
        <v>290</v>
      </c>
      <c r="F33" s="64" t="s">
        <v>290</v>
      </c>
    </row>
    <row r="34" spans="1:6" x14ac:dyDescent="0.25">
      <c r="A34" s="48" t="s">
        <v>180</v>
      </c>
      <c r="B34" s="64">
        <v>762.43</v>
      </c>
      <c r="C34" s="64">
        <v>3000</v>
      </c>
      <c r="D34" s="64" t="s">
        <v>278</v>
      </c>
      <c r="E34" s="64" t="s">
        <v>278</v>
      </c>
      <c r="F34" s="64" t="s">
        <v>278</v>
      </c>
    </row>
    <row r="35" spans="1:6" x14ac:dyDescent="0.25">
      <c r="A35" s="48" t="s">
        <v>181</v>
      </c>
      <c r="B35" s="64">
        <v>769.08</v>
      </c>
      <c r="C35" s="64">
        <v>6000</v>
      </c>
      <c r="D35" s="64" t="s">
        <v>182</v>
      </c>
      <c r="E35" s="64" t="s">
        <v>182</v>
      </c>
      <c r="F35" s="64" t="s">
        <v>182</v>
      </c>
    </row>
    <row r="36" spans="1:6" x14ac:dyDescent="0.25">
      <c r="A36" s="49" t="s">
        <v>183</v>
      </c>
      <c r="B36" s="50">
        <f>SUBTOTAL(9,B40:B266)</f>
        <v>2046114.8999999994</v>
      </c>
      <c r="C36" s="50">
        <f>SUBTOTAL(9,C40:C266)</f>
        <v>1808173</v>
      </c>
      <c r="D36" s="50">
        <v>2603102</v>
      </c>
      <c r="E36" s="50">
        <v>3613283</v>
      </c>
      <c r="F36" s="50">
        <v>7915138</v>
      </c>
    </row>
    <row r="37" spans="1:6" x14ac:dyDescent="0.25">
      <c r="A37" s="51" t="s">
        <v>184</v>
      </c>
      <c r="B37" s="52">
        <f>SUBTOTAL(9,B40:B64)</f>
        <v>930056.38</v>
      </c>
      <c r="C37" s="52">
        <f>SUBTOTAL(9,C40:C64)</f>
        <v>1100000</v>
      </c>
      <c r="D37" s="52">
        <f t="shared" ref="D37:F37" si="0">SUBTOTAL(9,D40:D64)</f>
        <v>1100000</v>
      </c>
      <c r="E37" s="52">
        <f t="shared" si="0"/>
        <v>1100000</v>
      </c>
      <c r="F37" s="52">
        <f t="shared" si="0"/>
        <v>1100000</v>
      </c>
    </row>
    <row r="38" spans="1:6" x14ac:dyDescent="0.25">
      <c r="A38" s="53" t="s">
        <v>185</v>
      </c>
      <c r="B38" s="54">
        <f>SUBTOTAL(9,B40:B64)</f>
        <v>930056.38</v>
      </c>
      <c r="C38" s="54">
        <f>SUBTOTAL(9,C40:C64)</f>
        <v>1100000</v>
      </c>
      <c r="D38" s="54">
        <f t="shared" ref="D38:F38" si="1">SUBTOTAL(9,D40:D64)</f>
        <v>1100000</v>
      </c>
      <c r="E38" s="54">
        <f t="shared" si="1"/>
        <v>1100000</v>
      </c>
      <c r="F38" s="54">
        <f t="shared" si="1"/>
        <v>1100000</v>
      </c>
    </row>
    <row r="39" spans="1:6" x14ac:dyDescent="0.25">
      <c r="A39" s="55" t="s">
        <v>186</v>
      </c>
      <c r="B39" s="56">
        <f>SUBTOTAL(9,B40:B42)</f>
        <v>830730.53</v>
      </c>
      <c r="C39" s="56">
        <f>SUBTOTAL(9,C40:C42)</f>
        <v>972500</v>
      </c>
      <c r="D39" s="56">
        <f t="shared" ref="D39:F39" si="2">SUBTOTAL(9,D40:D42)</f>
        <v>972500</v>
      </c>
      <c r="E39" s="56">
        <f t="shared" si="2"/>
        <v>985500</v>
      </c>
      <c r="F39" s="56">
        <f t="shared" si="2"/>
        <v>985500</v>
      </c>
    </row>
    <row r="40" spans="1:6" x14ac:dyDescent="0.25">
      <c r="A40" s="41" t="s">
        <v>187</v>
      </c>
      <c r="B40" s="42">
        <v>694802.42</v>
      </c>
      <c r="C40" s="69">
        <v>798000</v>
      </c>
      <c r="D40" s="58">
        <v>798000</v>
      </c>
      <c r="E40" s="58">
        <v>805000</v>
      </c>
      <c r="F40" s="58">
        <v>805000</v>
      </c>
    </row>
    <row r="41" spans="1:6" x14ac:dyDescent="0.25">
      <c r="A41" s="41" t="s">
        <v>188</v>
      </c>
      <c r="B41" s="42">
        <v>20936.990000000002</v>
      </c>
      <c r="C41" s="69">
        <v>20500</v>
      </c>
      <c r="D41" s="58">
        <v>20500</v>
      </c>
      <c r="E41" s="58">
        <v>21500</v>
      </c>
      <c r="F41" s="58">
        <v>21500</v>
      </c>
    </row>
    <row r="42" spans="1:6" x14ac:dyDescent="0.25">
      <c r="A42" s="41" t="s">
        <v>189</v>
      </c>
      <c r="B42" s="42">
        <v>114991.12</v>
      </c>
      <c r="C42" s="69">
        <v>154000</v>
      </c>
      <c r="D42" s="58">
        <v>154000</v>
      </c>
      <c r="E42" s="58">
        <v>159000</v>
      </c>
      <c r="F42" s="58">
        <v>159000</v>
      </c>
    </row>
    <row r="43" spans="1:6" x14ac:dyDescent="0.25">
      <c r="A43" s="55" t="s">
        <v>190</v>
      </c>
      <c r="B43" s="56">
        <f>SUBTOTAL(9,B44:B62)</f>
        <v>98825.85</v>
      </c>
      <c r="C43" s="56">
        <f>SUBTOTAL(9,C44:C62)</f>
        <v>126500</v>
      </c>
      <c r="D43" s="56">
        <f t="shared" ref="D43:F43" si="3">SUBTOTAL(9,D44:D62)</f>
        <v>126500</v>
      </c>
      <c r="E43" s="56">
        <f t="shared" si="3"/>
        <v>113000</v>
      </c>
      <c r="F43" s="56">
        <f t="shared" si="3"/>
        <v>113000</v>
      </c>
    </row>
    <row r="44" spans="1:6" x14ac:dyDescent="0.25">
      <c r="A44" s="41" t="s">
        <v>191</v>
      </c>
      <c r="B44" s="42">
        <v>2000</v>
      </c>
      <c r="C44" s="42">
        <v>1200</v>
      </c>
      <c r="D44" s="58">
        <v>1200</v>
      </c>
      <c r="E44" s="58">
        <v>3500</v>
      </c>
      <c r="F44" s="58">
        <v>3500</v>
      </c>
    </row>
    <row r="45" spans="1:6" x14ac:dyDescent="0.25">
      <c r="A45" s="41" t="s">
        <v>192</v>
      </c>
      <c r="B45" s="42">
        <v>26325.85</v>
      </c>
      <c r="C45" s="42">
        <v>28000</v>
      </c>
      <c r="D45" s="58">
        <v>28000</v>
      </c>
      <c r="E45" s="58">
        <v>30000</v>
      </c>
      <c r="F45" s="58">
        <v>30000</v>
      </c>
    </row>
    <row r="46" spans="1:6" x14ac:dyDescent="0.25">
      <c r="A46" s="41" t="s">
        <v>193</v>
      </c>
      <c r="B46" s="42">
        <v>500</v>
      </c>
      <c r="C46" s="42">
        <v>1000</v>
      </c>
      <c r="D46" s="58">
        <v>1000</v>
      </c>
      <c r="E46" s="58">
        <v>2500</v>
      </c>
      <c r="F46" s="58">
        <v>2500</v>
      </c>
    </row>
    <row r="47" spans="1:6" x14ac:dyDescent="0.25">
      <c r="A47" s="41" t="s">
        <v>194</v>
      </c>
      <c r="B47" s="42">
        <v>500</v>
      </c>
      <c r="C47" s="42">
        <v>1000</v>
      </c>
      <c r="D47" s="58">
        <v>1000</v>
      </c>
      <c r="E47" s="58">
        <v>2500</v>
      </c>
      <c r="F47" s="58">
        <v>2500</v>
      </c>
    </row>
    <row r="48" spans="1:6" x14ac:dyDescent="0.25">
      <c r="A48" s="41" t="s">
        <v>195</v>
      </c>
      <c r="B48" s="42">
        <v>15000</v>
      </c>
      <c r="C48" s="42">
        <v>20000</v>
      </c>
      <c r="D48" s="58">
        <v>20000</v>
      </c>
      <c r="E48" s="58">
        <v>21000</v>
      </c>
      <c r="F48" s="58">
        <v>21000</v>
      </c>
    </row>
    <row r="49" spans="1:6" x14ac:dyDescent="0.25">
      <c r="A49" s="41" t="s">
        <v>196</v>
      </c>
      <c r="B49" s="42">
        <v>5000</v>
      </c>
      <c r="C49" s="42">
        <v>2000</v>
      </c>
      <c r="D49" s="58">
        <v>2000</v>
      </c>
      <c r="E49" s="58">
        <v>4000</v>
      </c>
      <c r="F49" s="58">
        <v>4000</v>
      </c>
    </row>
    <row r="50" spans="1:6" x14ac:dyDescent="0.25">
      <c r="A50" s="41" t="s">
        <v>197</v>
      </c>
      <c r="B50" s="42">
        <v>500</v>
      </c>
      <c r="C50" s="42">
        <v>2000</v>
      </c>
      <c r="D50" s="58">
        <v>2000</v>
      </c>
      <c r="E50" s="58">
        <v>2000</v>
      </c>
      <c r="F50" s="58">
        <v>2000</v>
      </c>
    </row>
    <row r="51" spans="1:6" x14ac:dyDescent="0.25">
      <c r="A51" s="41" t="s">
        <v>198</v>
      </c>
      <c r="B51" s="42">
        <v>2000</v>
      </c>
      <c r="C51" s="42">
        <v>3000</v>
      </c>
      <c r="D51" s="58">
        <v>3000</v>
      </c>
      <c r="E51" s="58">
        <v>4500</v>
      </c>
      <c r="F51" s="58">
        <v>4500</v>
      </c>
    </row>
    <row r="52" spans="1:6" x14ac:dyDescent="0.25">
      <c r="A52" s="41" t="s">
        <v>199</v>
      </c>
      <c r="B52" s="42">
        <v>20000</v>
      </c>
      <c r="C52" s="42">
        <v>30000</v>
      </c>
      <c r="D52" s="58">
        <v>30000</v>
      </c>
      <c r="E52" s="58">
        <v>5500</v>
      </c>
      <c r="F52" s="58">
        <v>5500</v>
      </c>
    </row>
    <row r="53" spans="1:6" x14ac:dyDescent="0.25">
      <c r="A53" s="41" t="s">
        <v>200</v>
      </c>
      <c r="B53" s="42">
        <v>500</v>
      </c>
      <c r="C53" s="42">
        <v>1000</v>
      </c>
      <c r="D53" s="58">
        <v>1000</v>
      </c>
      <c r="E53" s="58">
        <v>2000</v>
      </c>
      <c r="F53" s="58">
        <v>2000</v>
      </c>
    </row>
    <row r="54" spans="1:6" x14ac:dyDescent="0.25">
      <c r="A54" s="41" t="s">
        <v>201</v>
      </c>
      <c r="B54" s="42">
        <v>500</v>
      </c>
      <c r="C54" s="42">
        <v>2000</v>
      </c>
      <c r="D54" s="58">
        <v>2000</v>
      </c>
      <c r="E54" s="58">
        <v>2000</v>
      </c>
      <c r="F54" s="58">
        <v>2000</v>
      </c>
    </row>
    <row r="55" spans="1:6" x14ac:dyDescent="0.25">
      <c r="A55" s="41" t="s">
        <v>202</v>
      </c>
      <c r="B55" s="42">
        <v>500</v>
      </c>
      <c r="C55" s="42">
        <v>1000</v>
      </c>
      <c r="D55" s="58">
        <v>1000</v>
      </c>
      <c r="E55" s="58">
        <v>1000</v>
      </c>
      <c r="F55" s="58">
        <v>1000</v>
      </c>
    </row>
    <row r="56" spans="1:6" x14ac:dyDescent="0.25">
      <c r="A56" s="41" t="s">
        <v>203</v>
      </c>
      <c r="B56" s="42">
        <v>1000</v>
      </c>
      <c r="C56" s="42">
        <v>2700</v>
      </c>
      <c r="D56" s="58">
        <v>2700</v>
      </c>
      <c r="E56" s="58">
        <v>3500</v>
      </c>
      <c r="F56" s="58">
        <v>3500</v>
      </c>
    </row>
    <row r="57" spans="1:6" x14ac:dyDescent="0.25">
      <c r="A57" s="41" t="s">
        <v>204</v>
      </c>
      <c r="B57" s="42">
        <v>8500</v>
      </c>
      <c r="C57" s="42">
        <v>3000</v>
      </c>
      <c r="D57" s="58">
        <v>3000</v>
      </c>
      <c r="E57" s="58">
        <v>4000</v>
      </c>
      <c r="F57" s="58">
        <v>4000</v>
      </c>
    </row>
    <row r="58" spans="1:6" x14ac:dyDescent="0.25">
      <c r="A58" s="41" t="s">
        <v>205</v>
      </c>
      <c r="B58" s="42">
        <v>7500</v>
      </c>
      <c r="C58" s="42">
        <v>9000</v>
      </c>
      <c r="D58" s="58">
        <v>9000</v>
      </c>
      <c r="E58" s="58">
        <v>10000</v>
      </c>
      <c r="F58" s="58">
        <v>10000</v>
      </c>
    </row>
    <row r="59" spans="1:6" x14ac:dyDescent="0.25">
      <c r="A59" s="41" t="s">
        <v>206</v>
      </c>
      <c r="B59" s="42">
        <v>500</v>
      </c>
      <c r="C59" s="42">
        <v>5000</v>
      </c>
      <c r="D59" s="58">
        <v>5000</v>
      </c>
      <c r="E59" s="58">
        <v>6000</v>
      </c>
      <c r="F59" s="58">
        <v>6000</v>
      </c>
    </row>
    <row r="60" spans="1:6" x14ac:dyDescent="0.25">
      <c r="A60" s="41" t="s">
        <v>207</v>
      </c>
      <c r="B60" s="42">
        <v>2000</v>
      </c>
      <c r="C60" s="42">
        <v>3600</v>
      </c>
      <c r="D60" s="58">
        <v>3600</v>
      </c>
      <c r="E60" s="58">
        <v>3600</v>
      </c>
      <c r="F60" s="58">
        <v>3600</v>
      </c>
    </row>
    <row r="61" spans="1:6" x14ac:dyDescent="0.25">
      <c r="A61" s="41" t="s">
        <v>208</v>
      </c>
      <c r="B61" s="42">
        <v>6000</v>
      </c>
      <c r="C61" s="42">
        <v>9000</v>
      </c>
      <c r="D61" s="58">
        <v>9000</v>
      </c>
      <c r="E61" s="58">
        <v>3400</v>
      </c>
      <c r="F61" s="58">
        <v>3400</v>
      </c>
    </row>
    <row r="62" spans="1:6" x14ac:dyDescent="0.25">
      <c r="A62" s="41" t="s">
        <v>209</v>
      </c>
      <c r="B62" s="42">
        <v>0</v>
      </c>
      <c r="C62" s="42">
        <v>2000</v>
      </c>
      <c r="D62" s="58">
        <v>2000</v>
      </c>
      <c r="E62" s="58">
        <v>2000</v>
      </c>
      <c r="F62" s="58">
        <v>2000</v>
      </c>
    </row>
    <row r="63" spans="1:6" x14ac:dyDescent="0.25">
      <c r="A63" s="55" t="s">
        <v>210</v>
      </c>
      <c r="B63" s="56">
        <f>SUBTOTAL(9,B64:B64)</f>
        <v>500</v>
      </c>
      <c r="C63" s="56">
        <f>SUBTOTAL(9,C64:C64)</f>
        <v>1000</v>
      </c>
      <c r="D63" s="56">
        <f t="shared" ref="D63:F63" si="4">SUBTOTAL(9,D64:D64)</f>
        <v>1000</v>
      </c>
      <c r="E63" s="56">
        <f t="shared" si="4"/>
        <v>1500</v>
      </c>
      <c r="F63" s="56">
        <f t="shared" si="4"/>
        <v>1500</v>
      </c>
    </row>
    <row r="64" spans="1:6" x14ac:dyDescent="0.25">
      <c r="A64" s="41" t="s">
        <v>211</v>
      </c>
      <c r="B64" s="42">
        <v>500</v>
      </c>
      <c r="C64" s="42">
        <v>1000</v>
      </c>
      <c r="D64" s="58">
        <v>1000</v>
      </c>
      <c r="E64" s="58">
        <v>1500</v>
      </c>
      <c r="F64" s="58">
        <v>1500</v>
      </c>
    </row>
    <row r="65" spans="1:6" x14ac:dyDescent="0.25">
      <c r="A65" s="51" t="s">
        <v>212</v>
      </c>
      <c r="B65" s="52">
        <f>SUBTOTAL(9,B68:B266)</f>
        <v>1116058.52</v>
      </c>
      <c r="C65" s="52">
        <f>SUBTOTAL(9,C68:C266)</f>
        <v>708173</v>
      </c>
      <c r="D65" s="52">
        <f>D66+D112+D126+D132+D140+D157+D172+D183+D211+D247+D250+D254+D260</f>
        <v>909652</v>
      </c>
      <c r="E65" s="52">
        <f>E66+E112+E126+E132+E140+E157+E172+E183+E211+E247+E250+E254+E260</f>
        <v>1183529</v>
      </c>
      <c r="F65" s="52">
        <f>F66+F112+F126+F132+F140+F157+F172+F183+F211+F247+F250+F254+F260</f>
        <v>1575617</v>
      </c>
    </row>
    <row r="66" spans="1:6" x14ac:dyDescent="0.25">
      <c r="A66" s="53" t="s">
        <v>213</v>
      </c>
      <c r="B66" s="54">
        <f>SUBTOTAL(9,B68:B111)</f>
        <v>486534.53999999992</v>
      </c>
      <c r="C66" s="54">
        <f>SUBTOTAL(9,C68:C111)</f>
        <v>472342</v>
      </c>
      <c r="D66" s="54">
        <f t="shared" ref="D66:F66" si="5">SUBTOTAL(9,D68:D111)</f>
        <v>456273</v>
      </c>
      <c r="E66" s="54">
        <f t="shared" si="5"/>
        <v>470134</v>
      </c>
      <c r="F66" s="54">
        <f t="shared" si="5"/>
        <v>493256</v>
      </c>
    </row>
    <row r="67" spans="1:6" x14ac:dyDescent="0.25">
      <c r="A67" s="55" t="s">
        <v>186</v>
      </c>
      <c r="B67" s="56">
        <f>SUBTOTAL(9,B68:B70)</f>
        <v>203430.86</v>
      </c>
      <c r="C67" s="56">
        <f>SUBTOTAL(9,C68:C70)</f>
        <v>232507</v>
      </c>
      <c r="D67" s="56">
        <f t="shared" ref="D67:F67" si="6">SUBTOTAL(9,D68:D70)</f>
        <v>258233</v>
      </c>
      <c r="E67" s="56">
        <f t="shared" si="6"/>
        <v>272434</v>
      </c>
      <c r="F67" s="56">
        <f t="shared" si="6"/>
        <v>288056</v>
      </c>
    </row>
    <row r="68" spans="1:6" x14ac:dyDescent="0.25">
      <c r="A68" s="41" t="s">
        <v>187</v>
      </c>
      <c r="B68" s="42">
        <v>165897.59</v>
      </c>
      <c r="C68" s="70">
        <v>190237</v>
      </c>
      <c r="D68" s="58">
        <v>209536</v>
      </c>
      <c r="E68" s="58">
        <v>220942</v>
      </c>
      <c r="F68" s="58">
        <v>233489</v>
      </c>
    </row>
    <row r="69" spans="1:6" x14ac:dyDescent="0.25">
      <c r="A69" s="41" t="s">
        <v>188</v>
      </c>
      <c r="B69" s="42">
        <v>7885.41</v>
      </c>
      <c r="C69" s="69">
        <v>9600</v>
      </c>
      <c r="D69" s="58">
        <v>11235</v>
      </c>
      <c r="E69" s="58">
        <v>11770</v>
      </c>
      <c r="F69" s="58">
        <v>12359</v>
      </c>
    </row>
    <row r="70" spans="1:6" x14ac:dyDescent="0.25">
      <c r="A70" s="41" t="s">
        <v>189</v>
      </c>
      <c r="B70" s="42">
        <v>29647.86</v>
      </c>
      <c r="C70" s="69">
        <v>32670</v>
      </c>
      <c r="D70" s="58">
        <v>37462</v>
      </c>
      <c r="E70" s="58">
        <v>39722</v>
      </c>
      <c r="F70" s="58">
        <v>42208</v>
      </c>
    </row>
    <row r="71" spans="1:6" x14ac:dyDescent="0.25">
      <c r="A71" s="55" t="s">
        <v>190</v>
      </c>
      <c r="B71" s="56">
        <f>SUBTOTAL(9,B72:B96)</f>
        <v>260180.50999999998</v>
      </c>
      <c r="C71" s="56">
        <f>SUBTOTAL(9,C72:C96)</f>
        <v>216535</v>
      </c>
      <c r="D71" s="56">
        <f t="shared" ref="D71:F71" si="7">SUBTOTAL(9,D72:D96)</f>
        <v>171740</v>
      </c>
      <c r="E71" s="56">
        <f t="shared" si="7"/>
        <v>170900</v>
      </c>
      <c r="F71" s="56">
        <f t="shared" si="7"/>
        <v>177900</v>
      </c>
    </row>
    <row r="72" spans="1:6" x14ac:dyDescent="0.25">
      <c r="A72" s="41" t="s">
        <v>191</v>
      </c>
      <c r="B72" s="42">
        <v>2240.37</v>
      </c>
      <c r="C72" s="69">
        <v>6000</v>
      </c>
      <c r="D72" s="58">
        <v>6300</v>
      </c>
      <c r="E72" s="58">
        <v>6000</v>
      </c>
      <c r="F72" s="58">
        <v>6000</v>
      </c>
    </row>
    <row r="73" spans="1:6" x14ac:dyDescent="0.25">
      <c r="A73" s="41" t="s">
        <v>192</v>
      </c>
      <c r="B73" s="42">
        <v>4920.6899999999996</v>
      </c>
      <c r="C73" s="69">
        <v>10800</v>
      </c>
      <c r="D73" s="58">
        <v>11340</v>
      </c>
      <c r="E73" s="58">
        <v>10800</v>
      </c>
      <c r="F73" s="58">
        <v>10800</v>
      </c>
    </row>
    <row r="74" spans="1:6" x14ac:dyDescent="0.25">
      <c r="A74" s="41" t="s">
        <v>193</v>
      </c>
      <c r="B74" s="42">
        <v>1097</v>
      </c>
      <c r="C74" s="69">
        <v>3000</v>
      </c>
      <c r="D74" s="58">
        <v>4000</v>
      </c>
      <c r="E74" s="58">
        <v>4000</v>
      </c>
      <c r="F74" s="58">
        <v>4000</v>
      </c>
    </row>
    <row r="75" spans="1:6" x14ac:dyDescent="0.25">
      <c r="A75" s="41" t="s">
        <v>194</v>
      </c>
      <c r="B75" s="42">
        <v>8330.41</v>
      </c>
      <c r="C75" s="69">
        <v>10000</v>
      </c>
      <c r="D75" s="58">
        <v>10000</v>
      </c>
      <c r="E75" s="58">
        <v>10000</v>
      </c>
      <c r="F75" s="58">
        <v>10000</v>
      </c>
    </row>
    <row r="76" spans="1:6" x14ac:dyDescent="0.25">
      <c r="A76" s="41" t="s">
        <v>214</v>
      </c>
      <c r="B76" s="42">
        <v>37671.379999999997</v>
      </c>
      <c r="C76" s="69">
        <v>19000</v>
      </c>
      <c r="D76" s="58">
        <v>19000</v>
      </c>
      <c r="E76" s="58">
        <v>19000</v>
      </c>
      <c r="F76" s="58">
        <v>19000</v>
      </c>
    </row>
    <row r="77" spans="1:6" x14ac:dyDescent="0.25">
      <c r="A77" s="41" t="s">
        <v>195</v>
      </c>
      <c r="B77" s="42">
        <v>29269.38</v>
      </c>
      <c r="C77" s="69">
        <v>21635</v>
      </c>
      <c r="D77" s="58">
        <v>20000</v>
      </c>
      <c r="E77" s="58">
        <v>20000</v>
      </c>
      <c r="F77" s="58">
        <v>20000</v>
      </c>
    </row>
    <row r="78" spans="1:6" x14ac:dyDescent="0.25">
      <c r="A78" s="41" t="s">
        <v>196</v>
      </c>
      <c r="B78" s="42">
        <v>9378.18</v>
      </c>
      <c r="C78" s="69">
        <v>10000</v>
      </c>
      <c r="D78" s="58">
        <v>7000</v>
      </c>
      <c r="E78" s="58">
        <v>7000</v>
      </c>
      <c r="F78" s="58">
        <v>7000</v>
      </c>
    </row>
    <row r="79" spans="1:6" x14ac:dyDescent="0.25">
      <c r="A79" s="41" t="s">
        <v>215</v>
      </c>
      <c r="B79" s="42">
        <v>1288.68</v>
      </c>
      <c r="C79" s="69">
        <v>2000</v>
      </c>
      <c r="D79" s="58">
        <v>3000</v>
      </c>
      <c r="E79" s="58">
        <v>3000</v>
      </c>
      <c r="F79" s="58">
        <v>3000</v>
      </c>
    </row>
    <row r="80" spans="1:6" x14ac:dyDescent="0.25">
      <c r="A80" s="41" t="s">
        <v>197</v>
      </c>
      <c r="B80" s="42">
        <v>3735.22</v>
      </c>
      <c r="C80" s="69">
        <v>2000</v>
      </c>
      <c r="D80" s="58">
        <v>6000</v>
      </c>
      <c r="E80" s="58">
        <v>6000</v>
      </c>
      <c r="F80" s="58">
        <v>6000</v>
      </c>
    </row>
    <row r="81" spans="1:6" x14ac:dyDescent="0.25">
      <c r="A81" s="41" t="s">
        <v>198</v>
      </c>
      <c r="B81" s="42">
        <v>9804.5</v>
      </c>
      <c r="C81" s="69">
        <v>10000</v>
      </c>
      <c r="D81" s="58">
        <v>6000</v>
      </c>
      <c r="E81" s="58">
        <v>6000</v>
      </c>
      <c r="F81" s="58">
        <v>6000</v>
      </c>
    </row>
    <row r="82" spans="1:6" x14ac:dyDescent="0.25">
      <c r="A82" s="41" t="s">
        <v>199</v>
      </c>
      <c r="B82" s="42">
        <v>30764.92</v>
      </c>
      <c r="C82" s="69">
        <v>30000</v>
      </c>
      <c r="D82" s="58">
        <v>18000</v>
      </c>
      <c r="E82" s="58">
        <v>18000</v>
      </c>
      <c r="F82" s="58">
        <v>25000</v>
      </c>
    </row>
    <row r="83" spans="1:6" x14ac:dyDescent="0.25">
      <c r="A83" s="41" t="s">
        <v>200</v>
      </c>
      <c r="B83" s="42">
        <v>3715.26</v>
      </c>
      <c r="C83" s="69">
        <v>5000</v>
      </c>
      <c r="D83" s="58">
        <v>3000</v>
      </c>
      <c r="E83" s="58">
        <v>3000</v>
      </c>
      <c r="F83" s="58">
        <v>3000</v>
      </c>
    </row>
    <row r="84" spans="1:6" x14ac:dyDescent="0.25">
      <c r="A84" s="41" t="s">
        <v>201</v>
      </c>
      <c r="B84" s="42">
        <v>7136.93</v>
      </c>
      <c r="C84" s="69">
        <v>4000</v>
      </c>
      <c r="D84" s="58">
        <v>4000</v>
      </c>
      <c r="E84" s="58">
        <v>4000</v>
      </c>
      <c r="F84" s="58">
        <v>4000</v>
      </c>
    </row>
    <row r="85" spans="1:6" x14ac:dyDescent="0.25">
      <c r="A85" s="41" t="s">
        <v>202</v>
      </c>
      <c r="B85" s="42">
        <v>6998.21</v>
      </c>
      <c r="C85" s="69">
        <v>4000</v>
      </c>
      <c r="D85" s="58">
        <v>4000</v>
      </c>
      <c r="E85" s="58">
        <v>4000</v>
      </c>
      <c r="F85" s="58">
        <v>4000</v>
      </c>
    </row>
    <row r="86" spans="1:6" x14ac:dyDescent="0.25">
      <c r="A86" s="41" t="s">
        <v>203</v>
      </c>
      <c r="B86" s="42">
        <v>183.06</v>
      </c>
      <c r="C86" s="69">
        <v>4000</v>
      </c>
      <c r="D86" s="58">
        <v>1000</v>
      </c>
      <c r="E86" s="58">
        <v>1000</v>
      </c>
      <c r="F86" s="58">
        <v>1000</v>
      </c>
    </row>
    <row r="87" spans="1:6" x14ac:dyDescent="0.25">
      <c r="A87" s="41" t="s">
        <v>204</v>
      </c>
      <c r="B87" s="42">
        <v>21007.56</v>
      </c>
      <c r="C87" s="69">
        <v>10000</v>
      </c>
      <c r="D87" s="58">
        <v>10000</v>
      </c>
      <c r="E87" s="58">
        <v>10000</v>
      </c>
      <c r="F87" s="58">
        <v>10000</v>
      </c>
    </row>
    <row r="88" spans="1:6" x14ac:dyDescent="0.25">
      <c r="A88" s="41" t="s">
        <v>205</v>
      </c>
      <c r="B88" s="42">
        <v>11694.36</v>
      </c>
      <c r="C88" s="69">
        <v>17000</v>
      </c>
      <c r="D88" s="58">
        <v>4000</v>
      </c>
      <c r="E88" s="58">
        <v>4000</v>
      </c>
      <c r="F88" s="58">
        <v>4000</v>
      </c>
    </row>
    <row r="89" spans="1:6" x14ac:dyDescent="0.25">
      <c r="A89" s="41" t="s">
        <v>206</v>
      </c>
      <c r="B89" s="42">
        <v>20730.16</v>
      </c>
      <c r="C89" s="69">
        <v>11000</v>
      </c>
      <c r="D89" s="58">
        <v>11000</v>
      </c>
      <c r="E89" s="58">
        <v>11000</v>
      </c>
      <c r="F89" s="58">
        <v>11000</v>
      </c>
    </row>
    <row r="90" spans="1:6" x14ac:dyDescent="0.25">
      <c r="A90" s="41" t="s">
        <v>207</v>
      </c>
      <c r="B90" s="42">
        <v>3633.72</v>
      </c>
      <c r="C90" s="69">
        <v>1000</v>
      </c>
      <c r="D90" s="58">
        <v>1000</v>
      </c>
      <c r="E90" s="58">
        <v>1000</v>
      </c>
      <c r="F90" s="58">
        <v>1000</v>
      </c>
    </row>
    <row r="91" spans="1:6" x14ac:dyDescent="0.25">
      <c r="A91" s="41" t="s">
        <v>208</v>
      </c>
      <c r="B91" s="42">
        <v>9529.7099999999991</v>
      </c>
      <c r="C91" s="69">
        <v>16000</v>
      </c>
      <c r="D91" s="58">
        <v>3000</v>
      </c>
      <c r="E91" s="58">
        <v>3000</v>
      </c>
      <c r="F91" s="58">
        <v>3000</v>
      </c>
    </row>
    <row r="92" spans="1:6" x14ac:dyDescent="0.25">
      <c r="A92" s="41" t="s">
        <v>216</v>
      </c>
      <c r="B92" s="42">
        <v>2287.46</v>
      </c>
      <c r="C92" s="69">
        <v>3000</v>
      </c>
      <c r="D92" s="58">
        <v>3000</v>
      </c>
      <c r="E92" s="58">
        <v>3000</v>
      </c>
      <c r="F92" s="58">
        <v>3000</v>
      </c>
    </row>
    <row r="93" spans="1:6" x14ac:dyDescent="0.25">
      <c r="A93" s="41" t="s">
        <v>217</v>
      </c>
      <c r="B93" s="42">
        <v>1300</v>
      </c>
      <c r="C93" s="69">
        <v>1100</v>
      </c>
      <c r="D93" s="58">
        <v>1100</v>
      </c>
      <c r="E93" s="58">
        <v>1100</v>
      </c>
      <c r="F93" s="58">
        <v>1100</v>
      </c>
    </row>
    <row r="94" spans="1:6" x14ac:dyDescent="0.25">
      <c r="A94" s="41" t="s">
        <v>209</v>
      </c>
      <c r="B94" s="42">
        <v>32703.54</v>
      </c>
      <c r="C94" s="69">
        <v>14000</v>
      </c>
      <c r="D94" s="58">
        <v>14000</v>
      </c>
      <c r="E94" s="58">
        <v>14000</v>
      </c>
      <c r="F94" s="58">
        <v>14000</v>
      </c>
    </row>
    <row r="95" spans="1:6" x14ac:dyDescent="0.25">
      <c r="A95" s="57" t="s">
        <v>249</v>
      </c>
      <c r="B95" s="42">
        <v>117.46</v>
      </c>
      <c r="C95" s="42"/>
      <c r="D95" s="58"/>
      <c r="E95" s="58"/>
      <c r="F95" s="58"/>
    </row>
    <row r="96" spans="1:6" x14ac:dyDescent="0.25">
      <c r="A96" s="41" t="s">
        <v>218</v>
      </c>
      <c r="B96" s="42">
        <v>642.35</v>
      </c>
      <c r="C96" s="42">
        <v>2000</v>
      </c>
      <c r="D96" s="58">
        <v>2000</v>
      </c>
      <c r="E96" s="58">
        <v>2000</v>
      </c>
      <c r="F96" s="58">
        <v>2000</v>
      </c>
    </row>
    <row r="97" spans="1:6" x14ac:dyDescent="0.25">
      <c r="A97" s="55" t="s">
        <v>210</v>
      </c>
      <c r="B97" s="56">
        <f>SUBTOTAL(9,B98:B101)</f>
        <v>4587.3999999999996</v>
      </c>
      <c r="C97" s="56">
        <f>SUBTOTAL(9,C98:C101)</f>
        <v>3700</v>
      </c>
      <c r="D97" s="56">
        <f t="shared" ref="D97:F97" si="8">SUBTOTAL(9,D98:D101)</f>
        <v>3700</v>
      </c>
      <c r="E97" s="56">
        <f t="shared" si="8"/>
        <v>3700</v>
      </c>
      <c r="F97" s="56">
        <f t="shared" si="8"/>
        <v>3700</v>
      </c>
    </row>
    <row r="98" spans="1:6" x14ac:dyDescent="0.25">
      <c r="A98" s="41" t="s">
        <v>211</v>
      </c>
      <c r="B98" s="42">
        <v>1307.77</v>
      </c>
      <c r="C98" s="42">
        <v>1500</v>
      </c>
      <c r="D98" s="58">
        <v>1500</v>
      </c>
      <c r="E98" s="58">
        <v>1500</v>
      </c>
      <c r="F98" s="58">
        <v>1500</v>
      </c>
    </row>
    <row r="99" spans="1:6" x14ac:dyDescent="0.25">
      <c r="A99" s="41" t="s">
        <v>219</v>
      </c>
      <c r="B99" s="42"/>
      <c r="C99" s="42">
        <v>100</v>
      </c>
      <c r="D99" s="58">
        <v>100</v>
      </c>
      <c r="E99" s="58">
        <v>100</v>
      </c>
      <c r="F99" s="58">
        <v>100</v>
      </c>
    </row>
    <row r="100" spans="1:6" x14ac:dyDescent="0.25">
      <c r="A100" s="41" t="s">
        <v>220</v>
      </c>
      <c r="B100" s="42">
        <v>4.0199999999999996</v>
      </c>
      <c r="C100" s="42">
        <v>100</v>
      </c>
      <c r="D100" s="58">
        <v>100</v>
      </c>
      <c r="E100" s="58">
        <v>100</v>
      </c>
      <c r="F100" s="58">
        <v>100</v>
      </c>
    </row>
    <row r="101" spans="1:6" x14ac:dyDescent="0.25">
      <c r="A101" s="41" t="s">
        <v>221</v>
      </c>
      <c r="B101" s="42">
        <v>3275.61</v>
      </c>
      <c r="C101" s="42">
        <v>2000</v>
      </c>
      <c r="D101" s="58">
        <v>2000</v>
      </c>
      <c r="E101" s="58">
        <v>2000</v>
      </c>
      <c r="F101" s="58">
        <v>2000</v>
      </c>
    </row>
    <row r="102" spans="1:6" x14ac:dyDescent="0.25">
      <c r="A102" s="55" t="s">
        <v>222</v>
      </c>
      <c r="B102" s="56">
        <f>SUBTOTAL(9,B103:B103)</f>
        <v>10465.89</v>
      </c>
      <c r="C102" s="56">
        <f>SUBTOTAL(9,C103:C103)</f>
        <v>9000</v>
      </c>
      <c r="D102" s="56">
        <f t="shared" ref="D102:F102" si="9">SUBTOTAL(9,D103:D103)</f>
        <v>9000</v>
      </c>
      <c r="E102" s="56">
        <f t="shared" si="9"/>
        <v>9000</v>
      </c>
      <c r="F102" s="56">
        <f t="shared" si="9"/>
        <v>9000</v>
      </c>
    </row>
    <row r="103" spans="1:6" x14ac:dyDescent="0.25">
      <c r="A103" s="41" t="s">
        <v>223</v>
      </c>
      <c r="B103" s="42">
        <v>10465.89</v>
      </c>
      <c r="C103" s="42">
        <v>9000</v>
      </c>
      <c r="D103" s="58">
        <v>9000</v>
      </c>
      <c r="E103" s="58">
        <v>9000</v>
      </c>
      <c r="F103" s="58">
        <v>9000</v>
      </c>
    </row>
    <row r="104" spans="1:6" x14ac:dyDescent="0.25">
      <c r="A104" s="55" t="s">
        <v>224</v>
      </c>
      <c r="B104" s="56">
        <f>SUBTOTAL(9,B105:B105)</f>
        <v>3500</v>
      </c>
      <c r="C104" s="56">
        <f>SUBTOTAL(9,C105:C105)</f>
        <v>5000</v>
      </c>
      <c r="D104" s="56">
        <f t="shared" ref="D104:F104" si="10">SUBTOTAL(9,D105:D105)</f>
        <v>4000</v>
      </c>
      <c r="E104" s="56">
        <f t="shared" si="10"/>
        <v>4500</v>
      </c>
      <c r="F104" s="56">
        <f t="shared" si="10"/>
        <v>5000</v>
      </c>
    </row>
    <row r="105" spans="1:6" x14ac:dyDescent="0.25">
      <c r="A105" s="41" t="s">
        <v>225</v>
      </c>
      <c r="B105" s="42">
        <v>3500</v>
      </c>
      <c r="C105" s="42">
        <v>5000</v>
      </c>
      <c r="D105" s="58">
        <v>4000</v>
      </c>
      <c r="E105" s="58">
        <v>4500</v>
      </c>
      <c r="F105" s="58">
        <v>5000</v>
      </c>
    </row>
    <row r="106" spans="1:6" x14ac:dyDescent="0.25">
      <c r="A106" s="55" t="s">
        <v>226</v>
      </c>
      <c r="B106" s="56">
        <f>SUBTOTAL(9,B107:B111)</f>
        <v>4369.88</v>
      </c>
      <c r="C106" s="56">
        <f>SUBTOTAL(9,C107:C111)</f>
        <v>5600</v>
      </c>
      <c r="D106" s="56">
        <f t="shared" ref="D106:F106" si="11">SUBTOTAL(9,D107:D111)</f>
        <v>9600</v>
      </c>
      <c r="E106" s="56">
        <f t="shared" si="11"/>
        <v>9600</v>
      </c>
      <c r="F106" s="56">
        <f t="shared" si="11"/>
        <v>9600</v>
      </c>
    </row>
    <row r="107" spans="1:6" x14ac:dyDescent="0.25">
      <c r="A107" s="41" t="s">
        <v>227</v>
      </c>
      <c r="B107" s="42">
        <v>949.99</v>
      </c>
      <c r="C107" s="42">
        <v>1100</v>
      </c>
      <c r="D107" s="58">
        <v>1100</v>
      </c>
      <c r="E107" s="58">
        <v>1100</v>
      </c>
      <c r="F107" s="58">
        <v>1100</v>
      </c>
    </row>
    <row r="108" spans="1:6" x14ac:dyDescent="0.25">
      <c r="A108" s="41" t="s">
        <v>228</v>
      </c>
      <c r="B108" s="42">
        <v>113.99</v>
      </c>
      <c r="C108" s="42">
        <v>2000</v>
      </c>
      <c r="D108" s="58">
        <v>2000</v>
      </c>
      <c r="E108" s="58">
        <v>2000</v>
      </c>
      <c r="F108" s="58">
        <v>2000</v>
      </c>
    </row>
    <row r="109" spans="1:6" x14ac:dyDescent="0.25">
      <c r="A109" s="41" t="s">
        <v>229</v>
      </c>
      <c r="B109" s="42">
        <v>515.19000000000005</v>
      </c>
      <c r="C109" s="42">
        <v>500</v>
      </c>
      <c r="D109" s="58">
        <v>500</v>
      </c>
      <c r="E109" s="58">
        <v>500</v>
      </c>
      <c r="F109" s="58">
        <v>500</v>
      </c>
    </row>
    <row r="110" spans="1:6" x14ac:dyDescent="0.25">
      <c r="A110" s="41" t="s">
        <v>230</v>
      </c>
      <c r="B110" s="42">
        <v>2319.12</v>
      </c>
      <c r="C110" s="42">
        <v>1000</v>
      </c>
      <c r="D110" s="58">
        <v>1000</v>
      </c>
      <c r="E110" s="58">
        <v>1000</v>
      </c>
      <c r="F110" s="58">
        <v>1000</v>
      </c>
    </row>
    <row r="111" spans="1:6" x14ac:dyDescent="0.25">
      <c r="A111" s="41" t="s">
        <v>231</v>
      </c>
      <c r="B111" s="42">
        <v>471.59</v>
      </c>
      <c r="C111" s="42">
        <v>1000</v>
      </c>
      <c r="D111" s="58">
        <v>5000</v>
      </c>
      <c r="E111" s="58">
        <v>5000</v>
      </c>
      <c r="F111" s="58">
        <v>5000</v>
      </c>
    </row>
    <row r="112" spans="1:6" x14ac:dyDescent="0.25">
      <c r="A112" s="53" t="s">
        <v>232</v>
      </c>
      <c r="B112" s="54">
        <f>SUBTOTAL(9,B114:B125)</f>
        <v>58107.11</v>
      </c>
      <c r="C112" s="54">
        <f>SUBTOTAL(9,C114:C125)</f>
        <v>27200</v>
      </c>
      <c r="D112" s="54">
        <f t="shared" ref="D112:F112" si="12">SUBTOTAL(9,D114:D125)</f>
        <v>28200</v>
      </c>
      <c r="E112" s="54">
        <f t="shared" si="12"/>
        <v>28200</v>
      </c>
      <c r="F112" s="54">
        <f t="shared" si="12"/>
        <v>29610</v>
      </c>
    </row>
    <row r="113" spans="1:6" x14ac:dyDescent="0.25">
      <c r="A113" s="55" t="s">
        <v>190</v>
      </c>
      <c r="B113" s="56">
        <f>SUBTOTAL(9,B114:B122)</f>
        <v>57339.26</v>
      </c>
      <c r="C113" s="56">
        <f>SUBTOTAL(9,C114:C122)</f>
        <v>26200</v>
      </c>
      <c r="D113" s="56">
        <f t="shared" ref="D113:F113" si="13">SUBTOTAL(9,D114:D122)</f>
        <v>27200</v>
      </c>
      <c r="E113" s="56">
        <f t="shared" si="13"/>
        <v>27200</v>
      </c>
      <c r="F113" s="56">
        <f t="shared" si="13"/>
        <v>28610</v>
      </c>
    </row>
    <row r="114" spans="1:6" x14ac:dyDescent="0.25">
      <c r="A114" s="41" t="s">
        <v>214</v>
      </c>
      <c r="B114" s="42">
        <v>5464.68</v>
      </c>
      <c r="C114" s="42">
        <v>4000</v>
      </c>
      <c r="D114" s="58">
        <v>10000</v>
      </c>
      <c r="E114" s="58">
        <v>10000</v>
      </c>
      <c r="F114" s="58">
        <v>10500</v>
      </c>
    </row>
    <row r="115" spans="1:6" x14ac:dyDescent="0.25">
      <c r="A115" s="41" t="s">
        <v>195</v>
      </c>
      <c r="B115" s="42">
        <v>8265.2800000000007</v>
      </c>
      <c r="C115" s="42">
        <v>7500</v>
      </c>
      <c r="D115" s="58">
        <v>2500</v>
      </c>
      <c r="E115" s="58">
        <v>2500</v>
      </c>
      <c r="F115" s="58">
        <v>2625</v>
      </c>
    </row>
    <row r="116" spans="1:6" x14ac:dyDescent="0.25">
      <c r="A116" s="41" t="s">
        <v>196</v>
      </c>
      <c r="B116" s="42">
        <v>938.85</v>
      </c>
      <c r="C116" s="42">
        <v>2000</v>
      </c>
      <c r="D116" s="58">
        <v>2000</v>
      </c>
      <c r="E116" s="58">
        <v>2000</v>
      </c>
      <c r="F116" s="58">
        <v>2100</v>
      </c>
    </row>
    <row r="117" spans="1:6" x14ac:dyDescent="0.25">
      <c r="A117" s="41" t="s">
        <v>198</v>
      </c>
      <c r="B117" s="42">
        <v>283.25</v>
      </c>
      <c r="C117" s="42">
        <v>1500</v>
      </c>
      <c r="D117" s="58">
        <v>500</v>
      </c>
      <c r="E117" s="58">
        <v>500</v>
      </c>
      <c r="F117" s="58">
        <v>525</v>
      </c>
    </row>
    <row r="118" spans="1:6" x14ac:dyDescent="0.25">
      <c r="A118" s="41" t="s">
        <v>199</v>
      </c>
      <c r="B118" s="42">
        <v>13622.47</v>
      </c>
      <c r="C118" s="42">
        <v>3000</v>
      </c>
      <c r="D118" s="58">
        <v>4000</v>
      </c>
      <c r="E118" s="58">
        <v>4000</v>
      </c>
      <c r="F118" s="58">
        <v>4200</v>
      </c>
    </row>
    <row r="119" spans="1:6" x14ac:dyDescent="0.25">
      <c r="A119" s="41" t="s">
        <v>200</v>
      </c>
      <c r="B119" s="42">
        <v>883.15</v>
      </c>
      <c r="C119" s="42">
        <v>2000</v>
      </c>
      <c r="D119" s="58">
        <v>2000</v>
      </c>
      <c r="E119" s="58">
        <v>2000</v>
      </c>
      <c r="F119" s="58">
        <v>2100</v>
      </c>
    </row>
    <row r="120" spans="1:6" x14ac:dyDescent="0.25">
      <c r="A120" s="41" t="s">
        <v>204</v>
      </c>
      <c r="B120" s="42">
        <v>26924.18</v>
      </c>
      <c r="C120" s="42">
        <v>5000</v>
      </c>
      <c r="D120" s="58">
        <v>5000</v>
      </c>
      <c r="E120" s="58">
        <v>5000</v>
      </c>
      <c r="F120" s="58">
        <v>5250</v>
      </c>
    </row>
    <row r="121" spans="1:6" x14ac:dyDescent="0.25">
      <c r="A121" s="41" t="s">
        <v>208</v>
      </c>
      <c r="B121" s="42">
        <v>902.4</v>
      </c>
      <c r="C121" s="42">
        <v>1000</v>
      </c>
      <c r="D121" s="58">
        <v>1000</v>
      </c>
      <c r="E121" s="58">
        <v>1000</v>
      </c>
      <c r="F121" s="58">
        <v>1100</v>
      </c>
    </row>
    <row r="122" spans="1:6" x14ac:dyDescent="0.25">
      <c r="A122" s="41" t="s">
        <v>216</v>
      </c>
      <c r="B122" s="42">
        <v>55</v>
      </c>
      <c r="C122" s="42">
        <v>200</v>
      </c>
      <c r="D122" s="58">
        <v>200</v>
      </c>
      <c r="E122" s="58">
        <v>200</v>
      </c>
      <c r="F122" s="58">
        <v>210</v>
      </c>
    </row>
    <row r="123" spans="1:6" x14ac:dyDescent="0.25">
      <c r="A123" s="41" t="s">
        <v>218</v>
      </c>
      <c r="B123" s="42">
        <v>223.6</v>
      </c>
      <c r="C123" s="42">
        <v>0</v>
      </c>
      <c r="D123" s="58"/>
      <c r="E123" s="58"/>
      <c r="F123" s="58"/>
    </row>
    <row r="124" spans="1:6" x14ac:dyDescent="0.25">
      <c r="A124" s="55" t="s">
        <v>222</v>
      </c>
      <c r="B124" s="56">
        <f>SUBTOTAL(9,B125:B125)</f>
        <v>544.25</v>
      </c>
      <c r="C124" s="56">
        <f>SUBTOTAL(9,C125:C125)</f>
        <v>1000</v>
      </c>
      <c r="D124" s="56">
        <f t="shared" ref="D124:F124" si="14">SUBTOTAL(9,D125:D125)</f>
        <v>1000</v>
      </c>
      <c r="E124" s="56">
        <f t="shared" si="14"/>
        <v>1000</v>
      </c>
      <c r="F124" s="56">
        <f t="shared" si="14"/>
        <v>1000</v>
      </c>
    </row>
    <row r="125" spans="1:6" x14ac:dyDescent="0.25">
      <c r="A125" s="41" t="s">
        <v>223</v>
      </c>
      <c r="B125" s="42">
        <v>544.25</v>
      </c>
      <c r="C125" s="42">
        <v>1000</v>
      </c>
      <c r="D125" s="58">
        <v>1000</v>
      </c>
      <c r="E125" s="58">
        <v>1000</v>
      </c>
      <c r="F125" s="58">
        <v>1000</v>
      </c>
    </row>
    <row r="126" spans="1:6" x14ac:dyDescent="0.25">
      <c r="A126" s="53" t="s">
        <v>233</v>
      </c>
      <c r="B126" s="54">
        <f>SUBTOTAL(9,B128:B131)</f>
        <v>0</v>
      </c>
      <c r="C126" s="54">
        <f>SUBTOTAL(9,C128:C131)</f>
        <v>0</v>
      </c>
      <c r="D126" s="54">
        <f t="shared" ref="D126:F126" si="15">SUBTOTAL(9,D128:D131)</f>
        <v>600</v>
      </c>
      <c r="E126" s="54">
        <f t="shared" si="15"/>
        <v>600</v>
      </c>
      <c r="F126" s="54">
        <f t="shared" si="15"/>
        <v>600</v>
      </c>
    </row>
    <row r="127" spans="1:6" x14ac:dyDescent="0.25">
      <c r="A127" s="55" t="s">
        <v>186</v>
      </c>
      <c r="B127" s="56">
        <f>SUBTOTAL(9,B128:B128)</f>
        <v>0</v>
      </c>
      <c r="C127" s="56">
        <f>SUBTOTAL(9,C128:C128)</f>
        <v>0</v>
      </c>
      <c r="D127" s="56">
        <f t="shared" ref="D127:F127" si="16">SUBTOTAL(9,D128:D128)</f>
        <v>0</v>
      </c>
      <c r="E127" s="56">
        <f t="shared" si="16"/>
        <v>0</v>
      </c>
      <c r="F127" s="56">
        <f t="shared" si="16"/>
        <v>0</v>
      </c>
    </row>
    <row r="128" spans="1:6" x14ac:dyDescent="0.25">
      <c r="A128" s="41" t="s">
        <v>187</v>
      </c>
      <c r="B128" s="42">
        <v>0</v>
      </c>
      <c r="C128" s="42">
        <v>0</v>
      </c>
      <c r="D128" s="58"/>
      <c r="E128" s="58"/>
      <c r="F128" s="58"/>
    </row>
    <row r="129" spans="1:6" x14ac:dyDescent="0.25">
      <c r="A129" s="55" t="s">
        <v>190</v>
      </c>
      <c r="B129" s="56">
        <f>SUBTOTAL(9,B130:B131)</f>
        <v>0</v>
      </c>
      <c r="C129" s="56">
        <f>SUBTOTAL(9,C130:C131)</f>
        <v>0</v>
      </c>
      <c r="D129" s="56">
        <f t="shared" ref="D129:F129" si="17">SUBTOTAL(9,D130:D131)</f>
        <v>600</v>
      </c>
      <c r="E129" s="56">
        <f t="shared" si="17"/>
        <v>600</v>
      </c>
      <c r="F129" s="56">
        <f t="shared" si="17"/>
        <v>600</v>
      </c>
    </row>
    <row r="130" spans="1:6" x14ac:dyDescent="0.25">
      <c r="A130" s="41" t="s">
        <v>199</v>
      </c>
      <c r="B130" s="42">
        <v>0</v>
      </c>
      <c r="C130" s="42">
        <v>0</v>
      </c>
      <c r="D130" s="58">
        <v>300</v>
      </c>
      <c r="E130" s="58">
        <v>300</v>
      </c>
      <c r="F130" s="58">
        <v>300</v>
      </c>
    </row>
    <row r="131" spans="1:6" x14ac:dyDescent="0.25">
      <c r="A131" s="41" t="s">
        <v>203</v>
      </c>
      <c r="B131" s="42">
        <v>0</v>
      </c>
      <c r="C131" s="42">
        <v>0</v>
      </c>
      <c r="D131" s="58">
        <v>300</v>
      </c>
      <c r="E131" s="58">
        <v>300</v>
      </c>
      <c r="F131" s="58">
        <v>300</v>
      </c>
    </row>
    <row r="132" spans="1:6" x14ac:dyDescent="0.25">
      <c r="A132" s="53" t="s">
        <v>234</v>
      </c>
      <c r="B132" s="54">
        <f>SUBTOTAL(9,B134:B139)</f>
        <v>0</v>
      </c>
      <c r="C132" s="54">
        <f>SUBTOTAL(9,C134:C139)</f>
        <v>100688</v>
      </c>
      <c r="D132" s="54">
        <f t="shared" ref="D132:F132" si="18">SUBTOTAL(9,D134:D139)</f>
        <v>110000</v>
      </c>
      <c r="E132" s="54">
        <f t="shared" si="18"/>
        <v>117000</v>
      </c>
      <c r="F132" s="54">
        <f t="shared" si="18"/>
        <v>130000</v>
      </c>
    </row>
    <row r="133" spans="1:6" x14ac:dyDescent="0.25">
      <c r="A133" s="55" t="s">
        <v>190</v>
      </c>
      <c r="B133" s="56">
        <f>SUBTOTAL(9,B134:B134)</f>
        <v>0</v>
      </c>
      <c r="C133" s="56">
        <f>SUBTOTAL(9,C134:C134)</f>
        <v>20388</v>
      </c>
      <c r="D133" s="56">
        <f t="shared" ref="D133:F133" si="19">SUBTOTAL(9,D134:D134)</f>
        <v>27500</v>
      </c>
      <c r="E133" s="56">
        <f t="shared" si="19"/>
        <v>29250</v>
      </c>
      <c r="F133" s="56">
        <f t="shared" si="19"/>
        <v>32500</v>
      </c>
    </row>
    <row r="134" spans="1:6" x14ac:dyDescent="0.25">
      <c r="A134" s="41" t="s">
        <v>199</v>
      </c>
      <c r="B134" s="42">
        <v>0</v>
      </c>
      <c r="C134" s="42">
        <v>20388</v>
      </c>
      <c r="D134" s="58">
        <v>27500</v>
      </c>
      <c r="E134" s="58">
        <v>29250</v>
      </c>
      <c r="F134" s="58">
        <v>32500</v>
      </c>
    </row>
    <row r="135" spans="1:6" x14ac:dyDescent="0.25">
      <c r="A135" s="41" t="s">
        <v>295</v>
      </c>
      <c r="B135" s="42"/>
      <c r="C135" s="42">
        <v>300</v>
      </c>
      <c r="D135" s="58"/>
      <c r="E135" s="58"/>
      <c r="F135" s="58"/>
    </row>
    <row r="136" spans="1:6" x14ac:dyDescent="0.25">
      <c r="A136" s="55" t="s">
        <v>226</v>
      </c>
      <c r="B136" s="56">
        <f>SUBTOTAL(9,B137:B137)</f>
        <v>0</v>
      </c>
      <c r="C136" s="56">
        <f>SUBTOTAL(9,C137:C137)</f>
        <v>0</v>
      </c>
      <c r="D136" s="56">
        <f t="shared" ref="D136:F136" si="20">SUBTOTAL(9,D137:D137)</f>
        <v>0</v>
      </c>
      <c r="E136" s="56">
        <f t="shared" si="20"/>
        <v>0</v>
      </c>
      <c r="F136" s="56">
        <f t="shared" si="20"/>
        <v>0</v>
      </c>
    </row>
    <row r="137" spans="1:6" x14ac:dyDescent="0.25">
      <c r="A137" s="41" t="s">
        <v>227</v>
      </c>
      <c r="B137" s="42">
        <v>0</v>
      </c>
      <c r="C137" s="42">
        <v>0</v>
      </c>
      <c r="D137" s="58"/>
      <c r="E137" s="58"/>
      <c r="F137" s="58"/>
    </row>
    <row r="138" spans="1:6" x14ac:dyDescent="0.25">
      <c r="A138" s="55" t="s">
        <v>235</v>
      </c>
      <c r="B138" s="56">
        <f>SUBTOTAL(9,B139:B139)</f>
        <v>0</v>
      </c>
      <c r="C138" s="56">
        <f>SUBTOTAL(9,C139:C139)</f>
        <v>80000</v>
      </c>
      <c r="D138" s="56">
        <f t="shared" ref="D138:F138" si="21">SUBTOTAL(9,D139:D139)</f>
        <v>82500</v>
      </c>
      <c r="E138" s="56">
        <f t="shared" si="21"/>
        <v>87750</v>
      </c>
      <c r="F138" s="56">
        <f t="shared" si="21"/>
        <v>97500</v>
      </c>
    </row>
    <row r="139" spans="1:6" x14ac:dyDescent="0.25">
      <c r="A139" s="41" t="s">
        <v>236</v>
      </c>
      <c r="B139" s="42">
        <v>0</v>
      </c>
      <c r="C139" s="42">
        <v>80000</v>
      </c>
      <c r="D139" s="58">
        <v>82500</v>
      </c>
      <c r="E139" s="58">
        <v>87750</v>
      </c>
      <c r="F139" s="58">
        <v>97500</v>
      </c>
    </row>
    <row r="140" spans="1:6" x14ac:dyDescent="0.25">
      <c r="A140" s="53" t="s">
        <v>237</v>
      </c>
      <c r="B140" s="54">
        <f>SUBTOTAL(9,B142:B146)</f>
        <v>51469.26</v>
      </c>
      <c r="C140" s="54">
        <f>SUBTOTAL(9,C142:C156)</f>
        <v>55761</v>
      </c>
      <c r="D140" s="54">
        <f t="shared" ref="D140:F140" si="22">SUBTOTAL(9,D142:D146)</f>
        <v>0</v>
      </c>
      <c r="E140" s="54">
        <f t="shared" si="22"/>
        <v>0</v>
      </c>
      <c r="F140" s="54">
        <f t="shared" si="22"/>
        <v>0</v>
      </c>
    </row>
    <row r="141" spans="1:6" x14ac:dyDescent="0.25">
      <c r="A141" s="55" t="s">
        <v>186</v>
      </c>
      <c r="B141" s="56">
        <f>SUBTOTAL(9,B142:B144)</f>
        <v>48929.39</v>
      </c>
      <c r="C141" s="56">
        <f>SUBTOTAL(9,C142:C144)</f>
        <v>30370</v>
      </c>
      <c r="D141" s="56">
        <f t="shared" ref="D141:F141" si="23">SUBTOTAL(9,D142:D144)</f>
        <v>0</v>
      </c>
      <c r="E141" s="56">
        <f t="shared" si="23"/>
        <v>0</v>
      </c>
      <c r="F141" s="56">
        <f t="shared" si="23"/>
        <v>0</v>
      </c>
    </row>
    <row r="142" spans="1:6" x14ac:dyDescent="0.25">
      <c r="A142" s="41" t="s">
        <v>187</v>
      </c>
      <c r="B142" s="42">
        <v>40951.49</v>
      </c>
      <c r="C142" s="42">
        <v>25410</v>
      </c>
      <c r="D142" s="58"/>
      <c r="E142" s="58"/>
      <c r="F142" s="58"/>
    </row>
    <row r="143" spans="1:6" x14ac:dyDescent="0.25">
      <c r="A143" s="41" t="s">
        <v>188</v>
      </c>
      <c r="B143" s="42">
        <v>1400</v>
      </c>
      <c r="C143" s="42">
        <v>1000</v>
      </c>
      <c r="D143" s="58"/>
      <c r="E143" s="58"/>
      <c r="F143" s="58"/>
    </row>
    <row r="144" spans="1:6" x14ac:dyDescent="0.25">
      <c r="A144" s="41" t="s">
        <v>189</v>
      </c>
      <c r="B144" s="42">
        <v>6577.9</v>
      </c>
      <c r="C144" s="42">
        <v>3960</v>
      </c>
      <c r="D144" s="58"/>
      <c r="E144" s="58"/>
      <c r="F144" s="58"/>
    </row>
    <row r="145" spans="1:6" x14ac:dyDescent="0.25">
      <c r="A145" s="55" t="s">
        <v>190</v>
      </c>
      <c r="B145" s="56">
        <f>SUBTOTAL(9,B146:B146)</f>
        <v>2539.87</v>
      </c>
      <c r="C145" s="56">
        <f>SUBTOTAL(9,C146:C146)</f>
        <v>1555</v>
      </c>
      <c r="D145" s="56">
        <f t="shared" ref="D145:F145" si="24">SUBTOTAL(9,D146:D146)</f>
        <v>0</v>
      </c>
      <c r="E145" s="56">
        <f t="shared" si="24"/>
        <v>0</v>
      </c>
      <c r="F145" s="56">
        <f t="shared" si="24"/>
        <v>0</v>
      </c>
    </row>
    <row r="146" spans="1:6" x14ac:dyDescent="0.25">
      <c r="A146" s="41" t="s">
        <v>191</v>
      </c>
      <c r="B146" s="42">
        <v>2539.87</v>
      </c>
      <c r="C146" s="42">
        <v>1555</v>
      </c>
      <c r="D146" s="58"/>
      <c r="E146" s="58"/>
      <c r="F146" s="58"/>
    </row>
    <row r="147" spans="1:6" x14ac:dyDescent="0.25">
      <c r="A147" s="41" t="s">
        <v>192</v>
      </c>
      <c r="B147" s="42">
        <v>2715.81</v>
      </c>
      <c r="C147" s="42">
        <v>1800</v>
      </c>
      <c r="D147" s="58"/>
      <c r="E147" s="58"/>
      <c r="F147" s="58"/>
    </row>
    <row r="148" spans="1:6" x14ac:dyDescent="0.25">
      <c r="A148" s="41" t="s">
        <v>194</v>
      </c>
      <c r="B148" s="42"/>
      <c r="C148" s="42">
        <v>1164</v>
      </c>
      <c r="D148" s="58"/>
      <c r="E148" s="58"/>
      <c r="F148" s="58"/>
    </row>
    <row r="149" spans="1:6" x14ac:dyDescent="0.25">
      <c r="A149" s="41" t="s">
        <v>195</v>
      </c>
      <c r="B149" s="42">
        <v>476.18</v>
      </c>
      <c r="C149" s="42">
        <v>2000</v>
      </c>
      <c r="D149" s="58"/>
      <c r="E149" s="58"/>
      <c r="F149" s="58"/>
    </row>
    <row r="150" spans="1:6" x14ac:dyDescent="0.25">
      <c r="A150" s="41" t="s">
        <v>196</v>
      </c>
      <c r="B150" s="42">
        <v>85.15</v>
      </c>
      <c r="C150" s="42"/>
      <c r="D150" s="58"/>
      <c r="E150" s="58"/>
      <c r="F150" s="58"/>
    </row>
    <row r="151" spans="1:6" x14ac:dyDescent="0.25">
      <c r="A151" s="72" t="s">
        <v>296</v>
      </c>
      <c r="B151" s="42"/>
      <c r="C151" s="42">
        <v>1000</v>
      </c>
      <c r="D151" s="58"/>
      <c r="E151" s="58"/>
      <c r="F151" s="58"/>
    </row>
    <row r="152" spans="1:6" x14ac:dyDescent="0.25">
      <c r="A152" s="72" t="s">
        <v>297</v>
      </c>
      <c r="B152" s="42"/>
      <c r="C152" s="42">
        <v>5000</v>
      </c>
      <c r="D152" s="58"/>
      <c r="E152" s="58"/>
      <c r="F152" s="58"/>
    </row>
    <row r="153" spans="1:6" x14ac:dyDescent="0.25">
      <c r="A153" s="41" t="s">
        <v>203</v>
      </c>
      <c r="B153" s="42">
        <v>1404.46</v>
      </c>
      <c r="C153" s="42">
        <v>0</v>
      </c>
      <c r="D153" s="58"/>
      <c r="E153" s="58"/>
      <c r="F153" s="58"/>
    </row>
    <row r="154" spans="1:6" x14ac:dyDescent="0.25">
      <c r="A154" s="41" t="s">
        <v>204</v>
      </c>
      <c r="B154" s="42">
        <v>20065.400000000001</v>
      </c>
      <c r="C154" s="42">
        <v>12522</v>
      </c>
      <c r="D154" s="58"/>
      <c r="E154" s="58"/>
      <c r="F154" s="58"/>
    </row>
    <row r="155" spans="1:6" x14ac:dyDescent="0.25">
      <c r="A155" s="41" t="s">
        <v>216</v>
      </c>
      <c r="B155" s="42">
        <v>671.8</v>
      </c>
      <c r="C155" s="42">
        <v>200</v>
      </c>
      <c r="D155" s="58"/>
      <c r="E155" s="58"/>
      <c r="F155" s="58"/>
    </row>
    <row r="156" spans="1:6" x14ac:dyDescent="0.25">
      <c r="A156" s="72" t="s">
        <v>298</v>
      </c>
      <c r="B156" s="42"/>
      <c r="C156" s="42">
        <v>150</v>
      </c>
      <c r="D156" s="58"/>
      <c r="E156" s="58"/>
      <c r="F156" s="58"/>
    </row>
    <row r="157" spans="1:6" x14ac:dyDescent="0.25">
      <c r="A157" s="53" t="s">
        <v>238</v>
      </c>
      <c r="B157" s="54">
        <f>SUBTOTAL(9,B159:B171)</f>
        <v>0</v>
      </c>
      <c r="C157" s="54">
        <f>SUBTOTAL(9,C159:C171)</f>
        <v>0</v>
      </c>
      <c r="D157" s="54">
        <f t="shared" ref="D157:F157" si="25">SUBTOTAL(9,D159:D171)</f>
        <v>21890</v>
      </c>
      <c r="E157" s="54">
        <f t="shared" si="25"/>
        <v>0</v>
      </c>
      <c r="F157" s="54">
        <f t="shared" si="25"/>
        <v>0</v>
      </c>
    </row>
    <row r="158" spans="1:6" x14ac:dyDescent="0.25">
      <c r="A158" s="55" t="s">
        <v>186</v>
      </c>
      <c r="B158" s="56">
        <f>SUBTOTAL(9,B159:B161)</f>
        <v>0</v>
      </c>
      <c r="C158" s="56">
        <f>SUBTOTAL(9,C159:C161)</f>
        <v>0</v>
      </c>
      <c r="D158" s="56">
        <f t="shared" ref="D158:F158" si="26">SUBTOTAL(9,D159:D161)</f>
        <v>18490</v>
      </c>
      <c r="E158" s="56">
        <f t="shared" si="26"/>
        <v>0</v>
      </c>
      <c r="F158" s="56">
        <f t="shared" si="26"/>
        <v>0</v>
      </c>
    </row>
    <row r="159" spans="1:6" x14ac:dyDescent="0.25">
      <c r="A159" s="41" t="s">
        <v>187</v>
      </c>
      <c r="B159" s="42">
        <v>0</v>
      </c>
      <c r="C159" s="42"/>
      <c r="D159" s="58">
        <v>15020</v>
      </c>
      <c r="E159" s="58"/>
      <c r="F159" s="58"/>
    </row>
    <row r="160" spans="1:6" x14ac:dyDescent="0.25">
      <c r="A160" s="41" t="s">
        <v>188</v>
      </c>
      <c r="B160" s="42">
        <v>0</v>
      </c>
      <c r="C160" s="42"/>
      <c r="D160" s="58">
        <v>1000</v>
      </c>
      <c r="E160" s="58"/>
      <c r="F160" s="58"/>
    </row>
    <row r="161" spans="1:6" x14ac:dyDescent="0.25">
      <c r="A161" s="41" t="s">
        <v>189</v>
      </c>
      <c r="B161" s="42">
        <v>0</v>
      </c>
      <c r="C161" s="42"/>
      <c r="D161" s="58">
        <v>2470</v>
      </c>
      <c r="E161" s="58"/>
      <c r="F161" s="58"/>
    </row>
    <row r="162" spans="1:6" x14ac:dyDescent="0.25">
      <c r="A162" s="55" t="s">
        <v>190</v>
      </c>
      <c r="B162" s="56">
        <f>SUBTOTAL(9,B163:B171)</f>
        <v>0</v>
      </c>
      <c r="C162" s="56">
        <f>SUBTOTAL(9,C163:C171)</f>
        <v>0</v>
      </c>
      <c r="D162" s="56">
        <f t="shared" ref="D162:F162" si="27">SUBTOTAL(9,D163:D171)</f>
        <v>3400</v>
      </c>
      <c r="E162" s="56">
        <f t="shared" si="27"/>
        <v>0</v>
      </c>
      <c r="F162" s="56">
        <f t="shared" si="27"/>
        <v>0</v>
      </c>
    </row>
    <row r="163" spans="1:6" x14ac:dyDescent="0.25">
      <c r="A163" s="41" t="s">
        <v>191</v>
      </c>
      <c r="B163" s="42">
        <v>0</v>
      </c>
      <c r="C163" s="42"/>
      <c r="D163" s="58">
        <v>1050</v>
      </c>
      <c r="E163" s="58"/>
      <c r="F163" s="58"/>
    </row>
    <row r="164" spans="1:6" x14ac:dyDescent="0.25">
      <c r="A164" s="41" t="s">
        <v>192</v>
      </c>
      <c r="B164" s="42">
        <v>0</v>
      </c>
      <c r="C164" s="42"/>
      <c r="D164" s="58">
        <v>850</v>
      </c>
      <c r="E164" s="58"/>
      <c r="F164" s="58"/>
    </row>
    <row r="165" spans="1:6" x14ac:dyDescent="0.25">
      <c r="A165" s="41" t="s">
        <v>194</v>
      </c>
      <c r="B165" s="42">
        <v>0</v>
      </c>
      <c r="C165" s="42"/>
      <c r="D165" s="58">
        <v>0</v>
      </c>
      <c r="E165" s="58"/>
      <c r="F165" s="58"/>
    </row>
    <row r="166" spans="1:6" x14ac:dyDescent="0.25">
      <c r="A166" s="41" t="s">
        <v>195</v>
      </c>
      <c r="B166" s="42">
        <v>0</v>
      </c>
      <c r="C166" s="42"/>
      <c r="D166" s="58">
        <v>0</v>
      </c>
      <c r="E166" s="58"/>
      <c r="F166" s="58"/>
    </row>
    <row r="167" spans="1:6" x14ac:dyDescent="0.25">
      <c r="A167" s="41" t="s">
        <v>198</v>
      </c>
      <c r="B167" s="42">
        <v>0</v>
      </c>
      <c r="C167" s="42"/>
      <c r="D167" s="58">
        <v>0</v>
      </c>
      <c r="E167" s="58"/>
      <c r="F167" s="58"/>
    </row>
    <row r="168" spans="1:6" x14ac:dyDescent="0.25">
      <c r="A168" s="41" t="s">
        <v>200</v>
      </c>
      <c r="B168" s="42">
        <v>0</v>
      </c>
      <c r="C168" s="42"/>
      <c r="D168" s="58">
        <v>1500</v>
      </c>
      <c r="E168" s="58"/>
      <c r="F168" s="58"/>
    </row>
    <row r="169" spans="1:6" x14ac:dyDescent="0.25">
      <c r="A169" s="41" t="s">
        <v>204</v>
      </c>
      <c r="B169" s="42">
        <v>0</v>
      </c>
      <c r="C169" s="42"/>
      <c r="D169" s="58">
        <v>0</v>
      </c>
      <c r="E169" s="58"/>
      <c r="F169" s="58"/>
    </row>
    <row r="170" spans="1:6" x14ac:dyDescent="0.25">
      <c r="A170" s="41" t="s">
        <v>216</v>
      </c>
      <c r="B170" s="42">
        <v>0</v>
      </c>
      <c r="C170" s="42"/>
      <c r="D170" s="58">
        <v>0</v>
      </c>
      <c r="E170" s="58"/>
      <c r="F170" s="58"/>
    </row>
    <row r="171" spans="1:6" x14ac:dyDescent="0.25">
      <c r="A171" s="41" t="s">
        <v>218</v>
      </c>
      <c r="B171" s="42">
        <v>0</v>
      </c>
      <c r="C171" s="42"/>
      <c r="D171" s="58">
        <v>0</v>
      </c>
      <c r="E171" s="58"/>
      <c r="F171" s="58"/>
    </row>
    <row r="172" spans="1:6" x14ac:dyDescent="0.25">
      <c r="A172" s="53" t="s">
        <v>239</v>
      </c>
      <c r="B172" s="54">
        <f>SUBTOTAL(9,B174:B182)</f>
        <v>0</v>
      </c>
      <c r="C172" s="54">
        <f>SUBTOTAL(9,C174:C182)</f>
        <v>0</v>
      </c>
      <c r="D172" s="54">
        <f t="shared" ref="D172:F172" si="28">SUBTOTAL(9,D174:D182)</f>
        <v>0</v>
      </c>
      <c r="E172" s="54">
        <f t="shared" si="28"/>
        <v>0</v>
      </c>
      <c r="F172" s="54">
        <f t="shared" si="28"/>
        <v>0</v>
      </c>
    </row>
    <row r="173" spans="1:6" x14ac:dyDescent="0.25">
      <c r="A173" s="55" t="s">
        <v>186</v>
      </c>
      <c r="B173" s="56">
        <f>SUBTOTAL(9,B174:B176)</f>
        <v>0</v>
      </c>
      <c r="C173" s="56">
        <f>SUBTOTAL(9,C174:C176)</f>
        <v>0</v>
      </c>
      <c r="D173" s="56">
        <f t="shared" ref="D173:F173" si="29">SUBTOTAL(9,D174:D176)</f>
        <v>0</v>
      </c>
      <c r="E173" s="56">
        <f t="shared" si="29"/>
        <v>0</v>
      </c>
      <c r="F173" s="56">
        <f t="shared" si="29"/>
        <v>0</v>
      </c>
    </row>
    <row r="174" spans="1:6" x14ac:dyDescent="0.25">
      <c r="A174" s="41" t="s">
        <v>187</v>
      </c>
      <c r="B174" s="42">
        <v>0</v>
      </c>
      <c r="C174" s="42"/>
      <c r="D174" s="58"/>
      <c r="E174" s="58"/>
      <c r="F174" s="58"/>
    </row>
    <row r="175" spans="1:6" x14ac:dyDescent="0.25">
      <c r="A175" s="41" t="s">
        <v>188</v>
      </c>
      <c r="B175" s="42">
        <v>0</v>
      </c>
      <c r="C175" s="42"/>
      <c r="D175" s="58"/>
      <c r="E175" s="58"/>
      <c r="F175" s="58"/>
    </row>
    <row r="176" spans="1:6" x14ac:dyDescent="0.25">
      <c r="A176" s="41" t="s">
        <v>189</v>
      </c>
      <c r="B176" s="42">
        <v>0</v>
      </c>
      <c r="C176" s="42"/>
      <c r="D176" s="58"/>
      <c r="E176" s="58"/>
      <c r="F176" s="58"/>
    </row>
    <row r="177" spans="1:6" x14ac:dyDescent="0.25">
      <c r="A177" s="55" t="s">
        <v>190</v>
      </c>
      <c r="B177" s="56">
        <f>SUBTOTAL(9,B178:B182)</f>
        <v>0</v>
      </c>
      <c r="C177" s="56">
        <f>SUBTOTAL(9,C178:C182)</f>
        <v>0</v>
      </c>
      <c r="D177" s="56">
        <f t="shared" ref="D177:F177" si="30">SUBTOTAL(9,D178:D182)</f>
        <v>0</v>
      </c>
      <c r="E177" s="56">
        <f t="shared" si="30"/>
        <v>0</v>
      </c>
      <c r="F177" s="56">
        <f t="shared" si="30"/>
        <v>0</v>
      </c>
    </row>
    <row r="178" spans="1:6" x14ac:dyDescent="0.25">
      <c r="A178" s="41" t="s">
        <v>191</v>
      </c>
      <c r="B178" s="42">
        <v>0</v>
      </c>
      <c r="C178" s="42"/>
      <c r="D178" s="58"/>
      <c r="E178" s="58"/>
      <c r="F178" s="58"/>
    </row>
    <row r="179" spans="1:6" x14ac:dyDescent="0.25">
      <c r="A179" s="41" t="s">
        <v>192</v>
      </c>
      <c r="B179" s="42">
        <v>0</v>
      </c>
      <c r="C179" s="42"/>
      <c r="D179" s="58"/>
      <c r="E179" s="58"/>
      <c r="F179" s="58"/>
    </row>
    <row r="180" spans="1:6" x14ac:dyDescent="0.25">
      <c r="A180" s="41" t="s">
        <v>195</v>
      </c>
      <c r="B180" s="42">
        <v>0</v>
      </c>
      <c r="C180" s="42"/>
      <c r="D180" s="58"/>
      <c r="E180" s="58"/>
      <c r="F180" s="58"/>
    </row>
    <row r="181" spans="1:6" x14ac:dyDescent="0.25">
      <c r="A181" s="41" t="s">
        <v>206</v>
      </c>
      <c r="B181" s="42">
        <v>0</v>
      </c>
      <c r="C181" s="42"/>
      <c r="D181" s="58"/>
      <c r="E181" s="58"/>
      <c r="F181" s="58"/>
    </row>
    <row r="182" spans="1:6" x14ac:dyDescent="0.25">
      <c r="A182" s="41" t="s">
        <v>216</v>
      </c>
      <c r="B182" s="42">
        <v>0</v>
      </c>
      <c r="C182" s="42"/>
      <c r="D182" s="58"/>
      <c r="E182" s="58"/>
      <c r="F182" s="58"/>
    </row>
    <row r="183" spans="1:6" x14ac:dyDescent="0.25">
      <c r="A183" s="53" t="s">
        <v>240</v>
      </c>
      <c r="B183" s="54">
        <f>SUBTOTAL(9,B185:B210)</f>
        <v>492997.3</v>
      </c>
      <c r="C183" s="54">
        <f>SUBTOTAL(9,C185:C208)</f>
        <v>36429</v>
      </c>
      <c r="D183" s="54">
        <f t="shared" ref="D183:F183" si="31">SUBTOTAL(9,D185:D208)</f>
        <v>137519</v>
      </c>
      <c r="E183" s="54">
        <f t="shared" si="31"/>
        <v>265945</v>
      </c>
      <c r="F183" s="54">
        <f t="shared" si="31"/>
        <v>910201</v>
      </c>
    </row>
    <row r="184" spans="1:6" x14ac:dyDescent="0.25">
      <c r="A184" s="55" t="s">
        <v>186</v>
      </c>
      <c r="B184" s="56">
        <f>SUBTOTAL(9,B185:B187)</f>
        <v>35235.35</v>
      </c>
      <c r="C184" s="56">
        <f>SUBTOTAL(9,C185:C187)</f>
        <v>33316</v>
      </c>
      <c r="D184" s="56">
        <f t="shared" ref="D184:F184" si="32">SUBTOTAL(9,D185:D187)</f>
        <v>37156</v>
      </c>
      <c r="E184" s="56">
        <f t="shared" si="32"/>
        <v>27589</v>
      </c>
      <c r="F184" s="56">
        <f t="shared" si="32"/>
        <v>4851</v>
      </c>
    </row>
    <row r="185" spans="1:6" x14ac:dyDescent="0.25">
      <c r="A185" s="41" t="s">
        <v>187</v>
      </c>
      <c r="B185" s="42">
        <v>32231.22</v>
      </c>
      <c r="C185" s="70">
        <v>28726</v>
      </c>
      <c r="D185" s="58">
        <v>32415</v>
      </c>
      <c r="E185" s="58">
        <v>23138</v>
      </c>
      <c r="F185" s="58">
        <v>3925</v>
      </c>
    </row>
    <row r="186" spans="1:6" x14ac:dyDescent="0.25">
      <c r="A186" s="41" t="s">
        <v>188</v>
      </c>
      <c r="B186" s="42">
        <v>120</v>
      </c>
      <c r="C186" s="71">
        <v>200</v>
      </c>
      <c r="D186" s="58">
        <v>350</v>
      </c>
      <c r="E186" s="58">
        <v>370</v>
      </c>
      <c r="F186" s="58">
        <v>150</v>
      </c>
    </row>
    <row r="187" spans="1:6" x14ac:dyDescent="0.25">
      <c r="A187" s="41" t="s">
        <v>189</v>
      </c>
      <c r="B187" s="42">
        <v>2884.13</v>
      </c>
      <c r="C187" s="69">
        <v>4390</v>
      </c>
      <c r="D187" s="58">
        <v>4391</v>
      </c>
      <c r="E187" s="58">
        <v>4081</v>
      </c>
      <c r="F187" s="58">
        <v>776</v>
      </c>
    </row>
    <row r="188" spans="1:6" x14ac:dyDescent="0.25">
      <c r="A188" s="55" t="s">
        <v>190</v>
      </c>
      <c r="B188" s="56">
        <f>SUBTOTAL(9,B189:B203)</f>
        <v>248811.78</v>
      </c>
      <c r="C188" s="56">
        <f>SUBTOTAL(9,C189:C202)</f>
        <v>3113</v>
      </c>
      <c r="D188" s="56">
        <f t="shared" ref="D188:F188" si="33">SUBTOTAL(9,D189:D202)</f>
        <v>70413</v>
      </c>
      <c r="E188" s="56">
        <f t="shared" si="33"/>
        <v>238356</v>
      </c>
      <c r="F188" s="56">
        <f t="shared" si="33"/>
        <v>905350</v>
      </c>
    </row>
    <row r="189" spans="1:6" x14ac:dyDescent="0.25">
      <c r="A189" s="41" t="s">
        <v>191</v>
      </c>
      <c r="B189" s="42">
        <v>241.92</v>
      </c>
      <c r="C189" s="42">
        <v>100</v>
      </c>
      <c r="D189" s="58">
        <v>2600</v>
      </c>
      <c r="E189" s="58">
        <v>2800</v>
      </c>
      <c r="F189" s="58">
        <v>2500</v>
      </c>
    </row>
    <row r="190" spans="1:6" x14ac:dyDescent="0.25">
      <c r="A190" s="41" t="s">
        <v>192</v>
      </c>
      <c r="B190" s="42">
        <v>45.63</v>
      </c>
      <c r="C190" s="42">
        <v>100</v>
      </c>
      <c r="D190" s="58">
        <v>300</v>
      </c>
      <c r="E190" s="58">
        <v>200</v>
      </c>
      <c r="F190" s="58">
        <v>150</v>
      </c>
    </row>
    <row r="191" spans="1:6" x14ac:dyDescent="0.25">
      <c r="A191" s="41" t="s">
        <v>194</v>
      </c>
      <c r="B191" s="42">
        <v>643.29999999999995</v>
      </c>
      <c r="C191" s="42">
        <v>933</v>
      </c>
      <c r="D191" s="58">
        <v>933</v>
      </c>
      <c r="E191" s="58">
        <v>0</v>
      </c>
      <c r="F191" s="58">
        <v>0</v>
      </c>
    </row>
    <row r="192" spans="1:6" x14ac:dyDescent="0.25">
      <c r="A192" s="41" t="s">
        <v>195</v>
      </c>
      <c r="B192" s="42">
        <v>6865.19</v>
      </c>
      <c r="C192" s="42">
        <v>500</v>
      </c>
      <c r="D192" s="58">
        <v>1500</v>
      </c>
      <c r="E192" s="58">
        <v>1500</v>
      </c>
      <c r="F192" s="58">
        <v>500</v>
      </c>
    </row>
    <row r="193" spans="1:6" x14ac:dyDescent="0.25">
      <c r="A193" s="41" t="s">
        <v>196</v>
      </c>
      <c r="B193" s="42">
        <v>2927.84</v>
      </c>
      <c r="C193" s="42"/>
      <c r="D193" s="58">
        <v>0</v>
      </c>
      <c r="E193" s="58">
        <v>0</v>
      </c>
      <c r="F193" s="58">
        <v>0</v>
      </c>
    </row>
    <row r="194" spans="1:6" x14ac:dyDescent="0.25">
      <c r="A194" s="41" t="s">
        <v>215</v>
      </c>
      <c r="B194" s="42">
        <v>0</v>
      </c>
      <c r="C194" s="42"/>
      <c r="D194" s="58">
        <v>0</v>
      </c>
      <c r="E194" s="58">
        <v>0</v>
      </c>
      <c r="F194" s="58">
        <v>0</v>
      </c>
    </row>
    <row r="195" spans="1:6" x14ac:dyDescent="0.25">
      <c r="A195" s="41" t="s">
        <v>197</v>
      </c>
      <c r="B195" s="42">
        <v>10073.11</v>
      </c>
      <c r="C195" s="42"/>
      <c r="D195" s="58">
        <v>0</v>
      </c>
      <c r="E195" s="58">
        <v>0</v>
      </c>
      <c r="F195" s="58">
        <v>0</v>
      </c>
    </row>
    <row r="196" spans="1:6" x14ac:dyDescent="0.25">
      <c r="A196" s="41" t="s">
        <v>198</v>
      </c>
      <c r="B196" s="42">
        <v>361.38</v>
      </c>
      <c r="C196" s="42">
        <v>500</v>
      </c>
      <c r="D196" s="58">
        <v>500</v>
      </c>
      <c r="E196" s="58">
        <v>0</v>
      </c>
      <c r="F196" s="58">
        <v>0</v>
      </c>
    </row>
    <row r="197" spans="1:6" x14ac:dyDescent="0.25">
      <c r="A197" s="41" t="s">
        <v>199</v>
      </c>
      <c r="B197" s="42">
        <v>91820.84</v>
      </c>
      <c r="C197" s="42"/>
      <c r="D197" s="58">
        <v>30000</v>
      </c>
      <c r="E197" s="58">
        <v>176000</v>
      </c>
      <c r="F197" s="58">
        <v>846200</v>
      </c>
    </row>
    <row r="198" spans="1:6" x14ac:dyDescent="0.25">
      <c r="A198" s="41" t="s">
        <v>200</v>
      </c>
      <c r="B198" s="42">
        <v>10974.5</v>
      </c>
      <c r="C198" s="42"/>
      <c r="D198" s="58">
        <v>5000</v>
      </c>
      <c r="E198" s="58">
        <v>5000</v>
      </c>
      <c r="F198" s="58">
        <v>5000</v>
      </c>
    </row>
    <row r="199" spans="1:6" x14ac:dyDescent="0.25">
      <c r="A199" s="41" t="s">
        <v>203</v>
      </c>
      <c r="B199" s="42">
        <v>18.22</v>
      </c>
      <c r="C199" s="42"/>
      <c r="D199" s="58">
        <v>0</v>
      </c>
      <c r="E199" s="58">
        <v>0</v>
      </c>
      <c r="F199" s="58">
        <v>0</v>
      </c>
    </row>
    <row r="200" spans="1:6" x14ac:dyDescent="0.25">
      <c r="A200" s="41" t="s">
        <v>204</v>
      </c>
      <c r="B200" s="42">
        <v>113070</v>
      </c>
      <c r="C200" s="42">
        <v>980</v>
      </c>
      <c r="D200" s="58">
        <v>19580</v>
      </c>
      <c r="E200" s="58">
        <v>42856</v>
      </c>
      <c r="F200" s="58">
        <v>41000</v>
      </c>
    </row>
    <row r="201" spans="1:6" x14ac:dyDescent="0.25">
      <c r="A201" s="41" t="s">
        <v>206</v>
      </c>
      <c r="B201" s="42">
        <v>60</v>
      </c>
      <c r="C201" s="42"/>
      <c r="D201" s="58">
        <v>0</v>
      </c>
      <c r="E201" s="58">
        <v>0</v>
      </c>
      <c r="F201" s="58">
        <v>0</v>
      </c>
    </row>
    <row r="202" spans="1:6" x14ac:dyDescent="0.25">
      <c r="A202" s="41" t="s">
        <v>216</v>
      </c>
      <c r="B202" s="42">
        <v>11535.85</v>
      </c>
      <c r="C202" s="42"/>
      <c r="D202" s="58">
        <v>10000</v>
      </c>
      <c r="E202" s="58">
        <v>10000</v>
      </c>
      <c r="F202" s="58">
        <v>10000</v>
      </c>
    </row>
    <row r="203" spans="1:6" x14ac:dyDescent="0.25">
      <c r="A203" s="41" t="s">
        <v>218</v>
      </c>
      <c r="B203" s="42">
        <v>174</v>
      </c>
      <c r="C203" s="42"/>
      <c r="D203" s="58">
        <v>0</v>
      </c>
      <c r="E203" s="58">
        <v>0</v>
      </c>
      <c r="F203" s="58">
        <v>0</v>
      </c>
    </row>
    <row r="204" spans="1:6" x14ac:dyDescent="0.25">
      <c r="A204" s="55" t="s">
        <v>226</v>
      </c>
      <c r="B204" s="56">
        <f>SUBTOTAL(9,B205:B210)</f>
        <v>208950.17</v>
      </c>
      <c r="C204" s="56">
        <f>SUBTOTAL(9,C208:C208)</f>
        <v>0</v>
      </c>
      <c r="D204" s="56">
        <f>SUBTOTAL(9,D205:D210)</f>
        <v>29950</v>
      </c>
      <c r="E204" s="56">
        <f t="shared" ref="E204:F204" si="34">SUBTOTAL(9,E208:E208)</f>
        <v>0</v>
      </c>
      <c r="F204" s="56">
        <f t="shared" si="34"/>
        <v>0</v>
      </c>
    </row>
    <row r="205" spans="1:6" x14ac:dyDescent="0.25">
      <c r="A205" s="41" t="s">
        <v>250</v>
      </c>
      <c r="B205" s="42">
        <v>103491.85</v>
      </c>
      <c r="C205" s="42"/>
      <c r="D205" s="58">
        <v>0</v>
      </c>
      <c r="E205" s="58">
        <v>0</v>
      </c>
      <c r="F205" s="58">
        <v>0</v>
      </c>
    </row>
    <row r="206" spans="1:6" x14ac:dyDescent="0.25">
      <c r="A206" s="41" t="s">
        <v>228</v>
      </c>
      <c r="B206" s="42">
        <v>4051.26</v>
      </c>
      <c r="C206" s="42"/>
      <c r="D206" s="58">
        <v>5200</v>
      </c>
      <c r="E206" s="58">
        <v>0</v>
      </c>
      <c r="F206" s="58">
        <v>0</v>
      </c>
    </row>
    <row r="207" spans="1:6" x14ac:dyDescent="0.25">
      <c r="A207" s="41" t="s">
        <v>248</v>
      </c>
      <c r="B207" s="42">
        <v>5998</v>
      </c>
      <c r="C207" s="42"/>
      <c r="D207" s="58">
        <v>0</v>
      </c>
      <c r="E207" s="58">
        <v>0</v>
      </c>
      <c r="F207" s="58">
        <v>0</v>
      </c>
    </row>
    <row r="208" spans="1:6" x14ac:dyDescent="0.25">
      <c r="A208" s="41" t="s">
        <v>251</v>
      </c>
      <c r="B208" s="42">
        <v>29166.3</v>
      </c>
      <c r="C208" s="42"/>
      <c r="D208" s="58">
        <v>24750</v>
      </c>
      <c r="E208" s="58">
        <v>0</v>
      </c>
      <c r="F208" s="58">
        <v>0</v>
      </c>
    </row>
    <row r="209" spans="1:6" x14ac:dyDescent="0.25">
      <c r="A209" s="41" t="s">
        <v>242</v>
      </c>
      <c r="B209" s="42">
        <v>54185</v>
      </c>
      <c r="C209" s="42"/>
      <c r="D209" s="58"/>
      <c r="E209" s="58"/>
      <c r="F209" s="58"/>
    </row>
    <row r="210" spans="1:6" x14ac:dyDescent="0.25">
      <c r="A210" s="41" t="s">
        <v>236</v>
      </c>
      <c r="B210" s="42">
        <v>12057.76</v>
      </c>
      <c r="C210" s="42"/>
      <c r="D210" s="58"/>
      <c r="E210" s="58"/>
      <c r="F210" s="58"/>
    </row>
    <row r="211" spans="1:6" x14ac:dyDescent="0.25">
      <c r="A211" s="53" t="s">
        <v>241</v>
      </c>
      <c r="B211" s="54">
        <f>SUBTOTAL(9,B213:B229)</f>
        <v>0</v>
      </c>
      <c r="C211" s="54">
        <f>SUBTOTAL(9,C213:C229)</f>
        <v>4000</v>
      </c>
      <c r="D211" s="54">
        <f t="shared" ref="D211:F211" si="35">SUBTOTAL(9,D213:D229)</f>
        <v>143220</v>
      </c>
      <c r="E211" s="54">
        <f t="shared" si="35"/>
        <v>289700</v>
      </c>
      <c r="F211" s="54">
        <f t="shared" si="35"/>
        <v>0</v>
      </c>
    </row>
    <row r="212" spans="1:6" x14ac:dyDescent="0.25">
      <c r="A212" s="55" t="s">
        <v>186</v>
      </c>
      <c r="B212" s="56">
        <f>SUBTOTAL(9,B213:B215)</f>
        <v>0</v>
      </c>
      <c r="C212" s="56">
        <f>SUBTOTAL(9,C213:C215)</f>
        <v>0</v>
      </c>
      <c r="D212" s="56">
        <f t="shared" ref="D212:F212" si="36">SUBTOTAL(9,D213:D215)</f>
        <v>40480</v>
      </c>
      <c r="E212" s="56">
        <f t="shared" si="36"/>
        <v>40480</v>
      </c>
      <c r="F212" s="56">
        <f t="shared" si="36"/>
        <v>0</v>
      </c>
    </row>
    <row r="213" spans="1:6" x14ac:dyDescent="0.25">
      <c r="A213" s="41" t="s">
        <v>187</v>
      </c>
      <c r="B213" s="42">
        <v>0</v>
      </c>
      <c r="C213" s="42"/>
      <c r="D213" s="58">
        <v>32800</v>
      </c>
      <c r="E213" s="58">
        <v>32800</v>
      </c>
      <c r="F213" s="58">
        <v>0</v>
      </c>
    </row>
    <row r="214" spans="1:6" x14ac:dyDescent="0.25">
      <c r="A214" s="41" t="s">
        <v>188</v>
      </c>
      <c r="B214" s="42">
        <v>0</v>
      </c>
      <c r="C214" s="42"/>
      <c r="D214" s="58">
        <v>1000</v>
      </c>
      <c r="E214" s="58">
        <v>1000</v>
      </c>
      <c r="F214" s="58">
        <v>0</v>
      </c>
    </row>
    <row r="215" spans="1:6" x14ac:dyDescent="0.25">
      <c r="A215" s="41" t="s">
        <v>189</v>
      </c>
      <c r="B215" s="42">
        <v>0</v>
      </c>
      <c r="C215" s="42"/>
      <c r="D215" s="58">
        <v>6680</v>
      </c>
      <c r="E215" s="58">
        <v>6680</v>
      </c>
      <c r="F215" s="58">
        <v>0</v>
      </c>
    </row>
    <row r="216" spans="1:6" x14ac:dyDescent="0.25">
      <c r="A216" s="55" t="s">
        <v>190</v>
      </c>
      <c r="B216" s="56">
        <f>SUBTOTAL(9,B217:B225)</f>
        <v>0</v>
      </c>
      <c r="C216" s="56">
        <f>SUBTOTAL(9,C217:C225)</f>
        <v>4000</v>
      </c>
      <c r="D216" s="56">
        <f t="shared" ref="D216:F216" si="37">SUBTOTAL(9,D217:D225)</f>
        <v>102740</v>
      </c>
      <c r="E216" s="56">
        <f t="shared" si="37"/>
        <v>249220</v>
      </c>
      <c r="F216" s="56">
        <f t="shared" si="37"/>
        <v>0</v>
      </c>
    </row>
    <row r="217" spans="1:6" x14ac:dyDescent="0.25">
      <c r="A217" s="41" t="s">
        <v>191</v>
      </c>
      <c r="B217" s="42">
        <v>0</v>
      </c>
      <c r="C217" s="42"/>
      <c r="D217" s="58">
        <v>1840</v>
      </c>
      <c r="E217" s="58">
        <v>1840</v>
      </c>
      <c r="F217" s="58">
        <v>0</v>
      </c>
    </row>
    <row r="218" spans="1:6" x14ac:dyDescent="0.25">
      <c r="A218" s="41" t="s">
        <v>192</v>
      </c>
      <c r="B218" s="42">
        <v>0</v>
      </c>
      <c r="C218" s="42"/>
      <c r="D218" s="58">
        <v>900</v>
      </c>
      <c r="E218" s="58">
        <v>900</v>
      </c>
      <c r="F218" s="58">
        <v>0</v>
      </c>
    </row>
    <row r="219" spans="1:6" x14ac:dyDescent="0.25">
      <c r="A219" s="41" t="s">
        <v>196</v>
      </c>
      <c r="B219" s="42">
        <v>0</v>
      </c>
      <c r="C219" s="42"/>
      <c r="D219" s="58">
        <v>0</v>
      </c>
      <c r="E219" s="58">
        <v>0</v>
      </c>
      <c r="F219" s="58">
        <v>0</v>
      </c>
    </row>
    <row r="220" spans="1:6" x14ac:dyDescent="0.25">
      <c r="A220" s="41">
        <v>3223</v>
      </c>
      <c r="B220" s="42"/>
      <c r="C220" s="42">
        <v>2000</v>
      </c>
      <c r="D220" s="58"/>
      <c r="E220" s="58"/>
      <c r="F220" s="58"/>
    </row>
    <row r="221" spans="1:6" x14ac:dyDescent="0.25">
      <c r="A221" s="41" t="s">
        <v>215</v>
      </c>
      <c r="B221" s="42">
        <v>0</v>
      </c>
      <c r="C221" s="42"/>
      <c r="D221" s="58">
        <v>0</v>
      </c>
      <c r="E221" s="58">
        <v>0</v>
      </c>
      <c r="F221" s="58">
        <v>0</v>
      </c>
    </row>
    <row r="222" spans="1:6" x14ac:dyDescent="0.25">
      <c r="A222" s="41" t="s">
        <v>197</v>
      </c>
      <c r="B222" s="42">
        <v>0</v>
      </c>
      <c r="C222" s="42"/>
      <c r="D222" s="58">
        <v>0</v>
      </c>
      <c r="E222" s="58">
        <v>0</v>
      </c>
      <c r="F222" s="58">
        <v>0</v>
      </c>
    </row>
    <row r="223" spans="1:6" x14ac:dyDescent="0.25">
      <c r="A223" s="41" t="s">
        <v>199</v>
      </c>
      <c r="B223" s="42">
        <v>0</v>
      </c>
      <c r="C223" s="42">
        <v>2000</v>
      </c>
      <c r="D223" s="58">
        <v>100000</v>
      </c>
      <c r="E223" s="58">
        <v>246480</v>
      </c>
      <c r="F223" s="58">
        <v>0</v>
      </c>
    </row>
    <row r="224" spans="1:6" x14ac:dyDescent="0.25">
      <c r="A224" s="41" t="s">
        <v>200</v>
      </c>
      <c r="B224" s="42">
        <v>0</v>
      </c>
      <c r="C224" s="42"/>
      <c r="D224" s="58">
        <v>0</v>
      </c>
      <c r="E224" s="58">
        <v>0</v>
      </c>
      <c r="F224" s="58">
        <v>0</v>
      </c>
    </row>
    <row r="225" spans="1:6" x14ac:dyDescent="0.25">
      <c r="A225" s="41" t="s">
        <v>216</v>
      </c>
      <c r="B225" s="42">
        <v>0</v>
      </c>
      <c r="C225" s="42"/>
      <c r="D225" s="58">
        <v>0</v>
      </c>
      <c r="E225" s="58">
        <v>0</v>
      </c>
      <c r="F225" s="58">
        <v>0</v>
      </c>
    </row>
    <row r="226" spans="1:6" x14ac:dyDescent="0.25">
      <c r="A226" s="55" t="s">
        <v>226</v>
      </c>
      <c r="B226" s="56">
        <f>SUBTOTAL(9,B227:B229)</f>
        <v>0</v>
      </c>
      <c r="C226" s="56">
        <f>SUBTOTAL(9,C227:C229)</f>
        <v>0</v>
      </c>
      <c r="D226" s="56">
        <f t="shared" ref="D226:F226" si="38">SUBTOTAL(9,D227:D229)</f>
        <v>0</v>
      </c>
      <c r="E226" s="56">
        <f t="shared" si="38"/>
        <v>0</v>
      </c>
      <c r="F226" s="56">
        <f t="shared" si="38"/>
        <v>0</v>
      </c>
    </row>
    <row r="227" spans="1:6" x14ac:dyDescent="0.25">
      <c r="A227" s="41" t="s">
        <v>231</v>
      </c>
      <c r="B227" s="42">
        <v>0</v>
      </c>
      <c r="C227" s="42"/>
      <c r="D227" s="58"/>
      <c r="E227" s="58"/>
      <c r="F227" s="58"/>
    </row>
    <row r="228" spans="1:6" x14ac:dyDescent="0.25">
      <c r="A228" s="41" t="s">
        <v>242</v>
      </c>
      <c r="B228" s="42">
        <v>0</v>
      </c>
      <c r="C228" s="42"/>
      <c r="D228" s="58"/>
      <c r="E228" s="58"/>
      <c r="F228" s="58"/>
    </row>
    <row r="229" spans="1:6" x14ac:dyDescent="0.25">
      <c r="A229" s="41" t="s">
        <v>243</v>
      </c>
      <c r="B229" s="42">
        <v>0</v>
      </c>
      <c r="C229" s="42"/>
      <c r="D229" s="58"/>
      <c r="E229" s="58"/>
      <c r="F229" s="58"/>
    </row>
    <row r="230" spans="1:6" x14ac:dyDescent="0.25">
      <c r="A230" s="41" t="s">
        <v>269</v>
      </c>
      <c r="B230" s="42"/>
      <c r="C230" s="42"/>
      <c r="D230" s="58"/>
      <c r="E230" s="58"/>
      <c r="F230" s="58"/>
    </row>
    <row r="231" spans="1:6" ht="24.6" customHeight="1" x14ac:dyDescent="0.25">
      <c r="A231" s="59" t="s">
        <v>270</v>
      </c>
      <c r="B231" s="60"/>
      <c r="C231" s="60"/>
      <c r="D231" s="61">
        <f>D232+D236+D244</f>
        <v>593451</v>
      </c>
      <c r="E231" s="61">
        <f>E232+E236+E244</f>
        <v>1329754</v>
      </c>
      <c r="F231" s="61">
        <f>F232+F236+F244</f>
        <v>5239521</v>
      </c>
    </row>
    <row r="232" spans="1:6" ht="15" customHeight="1" x14ac:dyDescent="0.25">
      <c r="A232" s="55" t="s">
        <v>186</v>
      </c>
      <c r="B232" s="56">
        <f>SUBTOTAL(9,B233:B235)</f>
        <v>0</v>
      </c>
      <c r="C232" s="56"/>
      <c r="D232" s="56">
        <f t="shared" ref="D232" si="39">SUBTOTAL(9,D233:D235)</f>
        <v>55654</v>
      </c>
      <c r="E232" s="56">
        <f t="shared" ref="E232" si="40">SUBTOTAL(9,E233:E235)</f>
        <v>55655</v>
      </c>
      <c r="F232" s="56">
        <f t="shared" ref="F232" si="41">SUBTOTAL(9,F233:F235)</f>
        <v>27487</v>
      </c>
    </row>
    <row r="233" spans="1:6" x14ac:dyDescent="0.25">
      <c r="A233" s="41" t="s">
        <v>187</v>
      </c>
      <c r="B233" s="42">
        <v>0</v>
      </c>
      <c r="C233" s="42"/>
      <c r="D233" s="58">
        <v>45453</v>
      </c>
      <c r="E233" s="58">
        <v>45454</v>
      </c>
      <c r="F233" s="58">
        <v>21962</v>
      </c>
    </row>
    <row r="234" spans="1:6" x14ac:dyDescent="0.25">
      <c r="A234" s="41" t="s">
        <v>188</v>
      </c>
      <c r="B234" s="42">
        <v>0</v>
      </c>
      <c r="C234" s="42"/>
      <c r="D234" s="58">
        <v>850</v>
      </c>
      <c r="E234" s="58">
        <v>850</v>
      </c>
      <c r="F234" s="58">
        <v>850</v>
      </c>
    </row>
    <row r="235" spans="1:6" x14ac:dyDescent="0.25">
      <c r="A235" s="41" t="s">
        <v>189</v>
      </c>
      <c r="B235" s="42">
        <v>0</v>
      </c>
      <c r="C235" s="42"/>
      <c r="D235" s="58">
        <v>9351</v>
      </c>
      <c r="E235" s="58">
        <v>9351</v>
      </c>
      <c r="F235" s="58">
        <v>4675</v>
      </c>
    </row>
    <row r="236" spans="1:6" x14ac:dyDescent="0.25">
      <c r="A236" s="55" t="s">
        <v>190</v>
      </c>
      <c r="B236" s="56">
        <f>SUBTOTAL(9,B237:B243)</f>
        <v>0</v>
      </c>
      <c r="C236" s="56"/>
      <c r="D236" s="56">
        <f>SUBTOTAL(9,D237:D243)</f>
        <v>362654</v>
      </c>
      <c r="E236" s="56">
        <f>SUBTOTAL(9,E237:E243)</f>
        <v>1274099</v>
      </c>
      <c r="F236" s="56">
        <f>SUBTOTAL(9,F237:F243)</f>
        <v>5212034</v>
      </c>
    </row>
    <row r="237" spans="1:6" x14ac:dyDescent="0.25">
      <c r="A237" s="41" t="s">
        <v>191</v>
      </c>
      <c r="B237" s="42">
        <v>0</v>
      </c>
      <c r="C237" s="42"/>
      <c r="D237" s="58">
        <v>14657</v>
      </c>
      <c r="E237" s="58">
        <v>16442</v>
      </c>
      <c r="F237" s="58">
        <v>14912</v>
      </c>
    </row>
    <row r="238" spans="1:6" x14ac:dyDescent="0.25">
      <c r="A238" s="41" t="s">
        <v>192</v>
      </c>
      <c r="B238" s="42">
        <v>0</v>
      </c>
      <c r="C238" s="42"/>
      <c r="D238" s="58">
        <v>1020</v>
      </c>
      <c r="E238" s="58">
        <v>1020</v>
      </c>
      <c r="F238" s="58">
        <v>850</v>
      </c>
    </row>
    <row r="239" spans="1:6" x14ac:dyDescent="0.25">
      <c r="A239" s="41" t="s">
        <v>195</v>
      </c>
      <c r="B239" s="42"/>
      <c r="C239" s="42"/>
      <c r="D239" s="58">
        <v>5667</v>
      </c>
      <c r="E239" s="58">
        <v>5667</v>
      </c>
      <c r="F239" s="58">
        <v>2833</v>
      </c>
    </row>
    <row r="240" spans="1:6" x14ac:dyDescent="0.25">
      <c r="A240" s="41" t="s">
        <v>199</v>
      </c>
      <c r="B240" s="42">
        <v>0</v>
      </c>
      <c r="C240" s="42"/>
      <c r="D240" s="58">
        <v>200000</v>
      </c>
      <c r="E240" s="58">
        <v>1000000</v>
      </c>
      <c r="F240" s="58">
        <v>4795154</v>
      </c>
    </row>
    <row r="241" spans="1:6" x14ac:dyDescent="0.25">
      <c r="A241" s="41" t="s">
        <v>200</v>
      </c>
      <c r="B241" s="42">
        <v>0</v>
      </c>
      <c r="C241" s="42"/>
      <c r="D241" s="58">
        <v>41310</v>
      </c>
      <c r="E241" s="58">
        <v>14790</v>
      </c>
      <c r="F241" s="58">
        <v>25925</v>
      </c>
    </row>
    <row r="242" spans="1:6" x14ac:dyDescent="0.25">
      <c r="A242" s="41" t="s">
        <v>204</v>
      </c>
      <c r="B242" s="42"/>
      <c r="C242" s="42"/>
      <c r="D242" s="58"/>
      <c r="E242" s="58"/>
      <c r="F242" s="58"/>
    </row>
    <row r="243" spans="1:6" x14ac:dyDescent="0.25">
      <c r="A243" s="41" t="s">
        <v>216</v>
      </c>
      <c r="B243" s="42">
        <v>0</v>
      </c>
      <c r="C243" s="42"/>
      <c r="D243" s="58">
        <v>100000</v>
      </c>
      <c r="E243" s="58">
        <v>236180</v>
      </c>
      <c r="F243" s="58">
        <v>372360</v>
      </c>
    </row>
    <row r="244" spans="1:6" x14ac:dyDescent="0.25">
      <c r="A244" s="55" t="s">
        <v>226</v>
      </c>
      <c r="B244" s="56">
        <f>SUBTOTAL(9,B246:B246)</f>
        <v>0</v>
      </c>
      <c r="C244" s="56"/>
      <c r="D244" s="56">
        <f>D245+D246</f>
        <v>175143</v>
      </c>
      <c r="E244" s="56">
        <f>SUBTOTAL(9,E246:E246)</f>
        <v>0</v>
      </c>
      <c r="F244" s="56">
        <f>SUBTOTAL(9,F246:F246)</f>
        <v>0</v>
      </c>
    </row>
    <row r="245" spans="1:6" x14ac:dyDescent="0.25">
      <c r="A245" s="41" t="s">
        <v>228</v>
      </c>
      <c r="B245" s="42">
        <v>0</v>
      </c>
      <c r="C245" s="42"/>
      <c r="D245" s="42">
        <v>34893</v>
      </c>
      <c r="E245" s="42">
        <v>0</v>
      </c>
      <c r="F245" s="42">
        <v>0</v>
      </c>
    </row>
    <row r="246" spans="1:6" x14ac:dyDescent="0.25">
      <c r="A246" s="41" t="s">
        <v>231</v>
      </c>
      <c r="B246" s="42">
        <v>0</v>
      </c>
      <c r="C246" s="42"/>
      <c r="D246" s="58">
        <v>140250</v>
      </c>
      <c r="E246" s="58">
        <v>0</v>
      </c>
      <c r="F246" s="58">
        <v>0</v>
      </c>
    </row>
    <row r="247" spans="1:6" x14ac:dyDescent="0.25">
      <c r="A247" s="53" t="s">
        <v>244</v>
      </c>
      <c r="B247" s="54">
        <f>SUBTOTAL(9,B249:B249)</f>
        <v>0</v>
      </c>
      <c r="C247" s="54">
        <f>SUBTOTAL(9,C249:C249)</f>
        <v>0</v>
      </c>
      <c r="D247" s="54">
        <f t="shared" ref="D247:F247" si="42">SUBTOTAL(9,D249:D249)</f>
        <v>0</v>
      </c>
      <c r="E247" s="54">
        <f t="shared" si="42"/>
        <v>0</v>
      </c>
      <c r="F247" s="54">
        <f t="shared" si="42"/>
        <v>0</v>
      </c>
    </row>
    <row r="248" spans="1:6" x14ac:dyDescent="0.25">
      <c r="A248" s="55" t="s">
        <v>186</v>
      </c>
      <c r="B248" s="56">
        <f>SUBTOTAL(9,B249:B249)</f>
        <v>0</v>
      </c>
      <c r="C248" s="56">
        <f>SUBTOTAL(9,C249:C249)</f>
        <v>0</v>
      </c>
      <c r="D248" s="56">
        <f t="shared" ref="D248:F248" si="43">SUBTOTAL(9,D249:D249)</f>
        <v>0</v>
      </c>
      <c r="E248" s="56">
        <f t="shared" si="43"/>
        <v>0</v>
      </c>
      <c r="F248" s="56">
        <f t="shared" si="43"/>
        <v>0</v>
      </c>
    </row>
    <row r="249" spans="1:6" x14ac:dyDescent="0.25">
      <c r="A249" s="41" t="s">
        <v>187</v>
      </c>
      <c r="B249" s="42">
        <v>0</v>
      </c>
      <c r="C249" s="42">
        <v>0</v>
      </c>
      <c r="D249" s="58">
        <v>0</v>
      </c>
      <c r="E249" s="58">
        <v>0</v>
      </c>
      <c r="F249" s="58">
        <v>0</v>
      </c>
    </row>
    <row r="250" spans="1:6" x14ac:dyDescent="0.25">
      <c r="A250" s="53" t="s">
        <v>245</v>
      </c>
      <c r="B250" s="54">
        <f>SUBTOTAL(9,B252:B253)</f>
        <v>0</v>
      </c>
      <c r="C250" s="54">
        <f>SUBTOTAL(9,C252:C253)</f>
        <v>2753</v>
      </c>
      <c r="D250" s="54">
        <f t="shared" ref="D250:F250" si="44">SUBTOTAL(9,D252:D253)</f>
        <v>2950</v>
      </c>
      <c r="E250" s="54">
        <f t="shared" si="44"/>
        <v>2950</v>
      </c>
      <c r="F250" s="54">
        <f t="shared" si="44"/>
        <v>2950</v>
      </c>
    </row>
    <row r="251" spans="1:6" x14ac:dyDescent="0.25">
      <c r="A251" s="55" t="s">
        <v>190</v>
      </c>
      <c r="B251" s="56">
        <f>SUBTOTAL(9,B252:B253)</f>
        <v>0</v>
      </c>
      <c r="C251" s="56">
        <f>SUBTOTAL(9,C252:C253)</f>
        <v>2753</v>
      </c>
      <c r="D251" s="56">
        <f t="shared" ref="D251:F251" si="45">SUBTOTAL(9,D252:D253)</f>
        <v>2950</v>
      </c>
      <c r="E251" s="56">
        <f t="shared" si="45"/>
        <v>2950</v>
      </c>
      <c r="F251" s="56">
        <f t="shared" si="45"/>
        <v>2950</v>
      </c>
    </row>
    <row r="252" spans="1:6" x14ac:dyDescent="0.25">
      <c r="A252" s="41" t="s">
        <v>199</v>
      </c>
      <c r="B252" s="42">
        <v>0</v>
      </c>
      <c r="C252" s="42">
        <v>1753</v>
      </c>
      <c r="D252" s="58">
        <v>1950</v>
      </c>
      <c r="E252" s="58">
        <v>1950</v>
      </c>
      <c r="F252" s="58">
        <v>1950</v>
      </c>
    </row>
    <row r="253" spans="1:6" x14ac:dyDescent="0.25">
      <c r="A253" s="41" t="s">
        <v>203</v>
      </c>
      <c r="B253" s="42">
        <v>0</v>
      </c>
      <c r="C253" s="42">
        <v>1000</v>
      </c>
      <c r="D253" s="58">
        <v>1000</v>
      </c>
      <c r="E253" s="58">
        <v>1000</v>
      </c>
      <c r="F253" s="58">
        <v>1000</v>
      </c>
    </row>
    <row r="254" spans="1:6" x14ac:dyDescent="0.25">
      <c r="A254" s="53" t="s">
        <v>246</v>
      </c>
      <c r="B254" s="54">
        <f>SUBTOTAL(9,B256:B259)</f>
        <v>762.43</v>
      </c>
      <c r="C254" s="54">
        <f>SUBTOTAL(9,C256:C259)</f>
        <v>3000</v>
      </c>
      <c r="D254" s="54">
        <f t="shared" ref="D254:F254" si="46">SUBTOTAL(9,D256:D259)</f>
        <v>3000</v>
      </c>
      <c r="E254" s="54">
        <f t="shared" si="46"/>
        <v>3000</v>
      </c>
      <c r="F254" s="54">
        <f t="shared" si="46"/>
        <v>3000</v>
      </c>
    </row>
    <row r="255" spans="1:6" x14ac:dyDescent="0.25">
      <c r="A255" s="55" t="s">
        <v>190</v>
      </c>
      <c r="B255" s="56">
        <f>SUBTOTAL(9,B256:B259)</f>
        <v>762.43</v>
      </c>
      <c r="C255" s="56">
        <f>SUBTOTAL(9,C256:C259)</f>
        <v>3000</v>
      </c>
      <c r="D255" s="56">
        <f t="shared" ref="D255:F255" si="47">SUBTOTAL(9,D256:D259)</f>
        <v>3000</v>
      </c>
      <c r="E255" s="56">
        <f t="shared" si="47"/>
        <v>3000</v>
      </c>
      <c r="F255" s="56">
        <f t="shared" si="47"/>
        <v>3000</v>
      </c>
    </row>
    <row r="256" spans="1:6" x14ac:dyDescent="0.25">
      <c r="A256" s="41" t="s">
        <v>200</v>
      </c>
      <c r="B256" s="42">
        <v>0</v>
      </c>
      <c r="C256" s="42">
        <v>1000</v>
      </c>
      <c r="D256" s="58">
        <v>1000</v>
      </c>
      <c r="E256" s="58">
        <v>1000</v>
      </c>
      <c r="F256" s="58">
        <v>1000</v>
      </c>
    </row>
    <row r="257" spans="1:6" x14ac:dyDescent="0.25">
      <c r="A257" s="41" t="s">
        <v>206</v>
      </c>
      <c r="B257" s="42">
        <v>0</v>
      </c>
      <c r="C257" s="42">
        <v>2000</v>
      </c>
      <c r="D257" s="58">
        <v>2000</v>
      </c>
      <c r="E257" s="58">
        <v>2000</v>
      </c>
      <c r="F257" s="58">
        <v>2000</v>
      </c>
    </row>
    <row r="258" spans="1:6" x14ac:dyDescent="0.25">
      <c r="A258" s="41" t="s">
        <v>216</v>
      </c>
      <c r="B258" s="42">
        <v>0</v>
      </c>
      <c r="C258" s="42"/>
      <c r="D258" s="58"/>
      <c r="E258" s="58"/>
      <c r="F258" s="58"/>
    </row>
    <row r="259" spans="1:6" x14ac:dyDescent="0.25">
      <c r="A259" s="41" t="s">
        <v>218</v>
      </c>
      <c r="B259" s="42">
        <v>762.43</v>
      </c>
      <c r="C259" s="42"/>
      <c r="D259" s="58"/>
      <c r="E259" s="58"/>
      <c r="F259" s="58"/>
    </row>
    <row r="260" spans="1:6" x14ac:dyDescent="0.25">
      <c r="A260" s="53" t="s">
        <v>247</v>
      </c>
      <c r="B260" s="54">
        <f>SUBTOTAL(9,B262:B266)</f>
        <v>769.08</v>
      </c>
      <c r="C260" s="54">
        <f>SUBTOTAL(9,C262:C266)</f>
        <v>6000</v>
      </c>
      <c r="D260" s="54">
        <f t="shared" ref="D260:F260" si="48">SUBTOTAL(9,D262:D266)</f>
        <v>6000</v>
      </c>
      <c r="E260" s="54">
        <f t="shared" si="48"/>
        <v>6000</v>
      </c>
      <c r="F260" s="54">
        <f t="shared" si="48"/>
        <v>6000</v>
      </c>
    </row>
    <row r="261" spans="1:6" x14ac:dyDescent="0.25">
      <c r="A261" s="55" t="s">
        <v>226</v>
      </c>
      <c r="B261" s="56">
        <f>SUBTOTAL(9,B262:B264)</f>
        <v>769.08</v>
      </c>
      <c r="C261" s="56">
        <f>SUBTOTAL(9,C262:C264)</f>
        <v>3000</v>
      </c>
      <c r="D261" s="56">
        <f t="shared" ref="D261:F261" si="49">SUBTOTAL(9,D262:D264)</f>
        <v>3000</v>
      </c>
      <c r="E261" s="56">
        <f t="shared" si="49"/>
        <v>3000</v>
      </c>
      <c r="F261" s="56">
        <f t="shared" si="49"/>
        <v>3000</v>
      </c>
    </row>
    <row r="262" spans="1:6" x14ac:dyDescent="0.25">
      <c r="A262" s="41" t="s">
        <v>228</v>
      </c>
      <c r="B262" s="42">
        <v>575</v>
      </c>
      <c r="C262" s="42">
        <v>1000</v>
      </c>
      <c r="D262" s="58">
        <v>1000</v>
      </c>
      <c r="E262" s="58">
        <v>1000</v>
      </c>
      <c r="F262" s="58">
        <v>1000</v>
      </c>
    </row>
    <row r="263" spans="1:6" x14ac:dyDescent="0.25">
      <c r="A263" s="41" t="s">
        <v>248</v>
      </c>
      <c r="B263" s="42">
        <v>194.08</v>
      </c>
      <c r="C263" s="42">
        <v>1000</v>
      </c>
      <c r="D263" s="58">
        <v>1000</v>
      </c>
      <c r="E263" s="58">
        <v>1000</v>
      </c>
      <c r="F263" s="58">
        <v>1000</v>
      </c>
    </row>
    <row r="264" spans="1:6" x14ac:dyDescent="0.25">
      <c r="A264" s="41" t="s">
        <v>231</v>
      </c>
      <c r="B264" s="42">
        <v>0</v>
      </c>
      <c r="C264" s="42">
        <v>1000</v>
      </c>
      <c r="D264" s="58">
        <v>1000</v>
      </c>
      <c r="E264" s="58">
        <v>1000</v>
      </c>
      <c r="F264" s="58">
        <v>1000</v>
      </c>
    </row>
    <row r="265" spans="1:6" x14ac:dyDescent="0.25">
      <c r="A265" s="55" t="s">
        <v>235</v>
      </c>
      <c r="B265" s="56">
        <f>SUBTOTAL(9,B266:B266)</f>
        <v>0</v>
      </c>
      <c r="C265" s="56">
        <f>SUBTOTAL(9,C266:C266)</f>
        <v>3000</v>
      </c>
      <c r="D265" s="56">
        <f t="shared" ref="D265:F265" si="50">SUBTOTAL(9,D266:D266)</f>
        <v>3000</v>
      </c>
      <c r="E265" s="56">
        <f t="shared" si="50"/>
        <v>3000</v>
      </c>
      <c r="F265" s="56">
        <f t="shared" si="50"/>
        <v>3000</v>
      </c>
    </row>
    <row r="266" spans="1:6" x14ac:dyDescent="0.25">
      <c r="A266" s="41" t="s">
        <v>236</v>
      </c>
      <c r="B266" s="42">
        <v>0</v>
      </c>
      <c r="C266" s="42">
        <v>3000</v>
      </c>
      <c r="D266" s="58">
        <v>3000</v>
      </c>
      <c r="E266" s="58">
        <v>3000</v>
      </c>
      <c r="F266" s="58">
        <v>3000</v>
      </c>
    </row>
    <row r="267" spans="1:6" ht="20.100000000000001" customHeight="1" x14ac:dyDescent="0.25">
      <c r="A267" s="16" t="s">
        <v>65</v>
      </c>
      <c r="B267" s="43">
        <f>IFERROR(SUBTOTAL(9,B40:B266),0)</f>
        <v>2046114.8999999994</v>
      </c>
      <c r="C267" s="43">
        <f>IFERROR(SUBTOTAL(9,C40:C266),0)</f>
        <v>1808173</v>
      </c>
      <c r="D267" s="43">
        <f>D231+D65+D37</f>
        <v>2603103</v>
      </c>
      <c r="E267" s="43">
        <f>E231+E65+E37</f>
        <v>3613283</v>
      </c>
      <c r="F267" s="43">
        <f>F231+F65+F37</f>
        <v>7915138</v>
      </c>
    </row>
  </sheetData>
  <mergeCells count="4">
    <mergeCell ref="A2:C2"/>
    <mergeCell ref="A1:C1"/>
    <mergeCell ref="A14:C14"/>
    <mergeCell ref="A13:F13"/>
  </mergeCells>
  <pageMargins left="0.39370078740157499" right="0.39370078740157499" top="0.39370078740157499" bottom="0.511811023622047" header="0" footer="0.31496062992126"/>
  <pageSetup paperSize="9" scale="96" fitToHeight="0" orientation="landscape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15</vt:i4>
      </vt:variant>
    </vt:vector>
  </HeadingPairs>
  <TitlesOfParts>
    <vt:vector size="19" baseType="lpstr">
      <vt:lpstr>Sažetak</vt:lpstr>
      <vt:lpstr>Račun prihoda i rashoda</vt:lpstr>
      <vt:lpstr>Račun financiranja</vt:lpstr>
      <vt:lpstr>Posebni dio</vt:lpstr>
      <vt:lpstr>Sažetak!__S0A_Master_DS__X</vt:lpstr>
      <vt:lpstr>Sažetak!__S0A_Naslov_DS__</vt:lpstr>
      <vt:lpstr>'Račun prihoda i rashoda'!__S1A_G01_DS__X</vt:lpstr>
      <vt:lpstr>'Račun prihoda i rashoda'!__S1A_G02_DS__X</vt:lpstr>
      <vt:lpstr>'Račun prihoda i rashoda'!__S1A_G03_DS__X</vt:lpstr>
      <vt:lpstr>'Račun prihoda i rashoda'!__S1A_Master_DS__X</vt:lpstr>
      <vt:lpstr>'Račun financiranja'!__S1A_Naslov_DS__</vt:lpstr>
      <vt:lpstr>'Račun prihoda i rashoda'!__S1A_Naslov_DS__</vt:lpstr>
      <vt:lpstr>'Posebni dio'!__S2A_G01_DS__X</vt:lpstr>
      <vt:lpstr>'Posebni dio'!__S2A_Master_DS__X</vt:lpstr>
      <vt:lpstr>'Posebni dio'!__S2A_Naslov_DS__</vt:lpstr>
      <vt:lpstr>Sažetak!S0A_Ver1</vt:lpstr>
      <vt:lpstr>'Račun financiranja'!S1A_RedoviSveuk</vt:lpstr>
      <vt:lpstr>'Račun prihoda i rashoda'!S1A_RedoviSveuk</vt:lpstr>
      <vt:lpstr>'Posebni dio'!S2A_RedoviSveuk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PPKR002</dc:creator>
  <cp:lastModifiedBy>Vesna Hrvojević</cp:lastModifiedBy>
  <cp:lastPrinted>2026-10-09T06:57:46Z</cp:lastPrinted>
  <dcterms:created xsi:type="dcterms:W3CDTF">2026-08-31T12:28:43Z</dcterms:created>
  <dcterms:modified xsi:type="dcterms:W3CDTF">2026-10-09T13:27:44Z</dcterms:modified>
</cp:coreProperties>
</file>