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UPRAVNO VIJECE\SAZIV 2024\27 sjednica UV\Rebalans\prava tablica\VERZIJA ZA SLANJE\"/>
    </mc:Choice>
  </mc:AlternateContent>
  <xr:revisionPtr revIDLastSave="0" documentId="13_ncr:1_{64228A30-3903-4C61-84E9-240C78ED39DE}" xr6:coauthVersionLast="47" xr6:coauthVersionMax="47" xr10:uidLastSave="{00000000-0000-0000-0000-000000000000}"/>
  <bookViews>
    <workbookView xWindow="3540" yWindow="3540" windowWidth="23040" windowHeight="12135" activeTab="3" xr2:uid="{00000000-000D-0000-FFFF-FFFF00000000}"/>
  </bookViews>
  <sheets>
    <sheet name="Sažetak" sheetId="2" r:id="rId1"/>
    <sheet name="Račun prihoda i rashoda" sheetId="3" r:id="rId2"/>
    <sheet name="Račun financiranja" sheetId="4" r:id="rId3"/>
    <sheet name="Posebni dio" sheetId="5" r:id="rId4"/>
  </sheets>
  <definedNames>
    <definedName name="__S0A_Master_DS__X" localSheetId="0">Sažetak!$A$8:$D$26</definedName>
    <definedName name="__S0A_Naslov_DS__" localSheetId="0">Sažetak!$A$1:$D$7</definedName>
    <definedName name="__S1A_G01_DS__X" localSheetId="2">'Račun financiranja'!#REF!</definedName>
    <definedName name="__S1A_G01_DS__X" localSheetId="1">'Račun prihoda i rashoda'!$A$7:$E$43</definedName>
    <definedName name="__S1A_G02_DS__X" localSheetId="2">'Račun financiranja'!#REF!</definedName>
    <definedName name="__S1A_G02_DS__X" localSheetId="1">'Račun prihoda i rashoda'!$A$8:$E$20</definedName>
    <definedName name="__S1A_G03_DS__X" localSheetId="2">'Račun financiranja'!#REF!</definedName>
    <definedName name="__S1A_G03_DS__X" localSheetId="1">'Račun prihoda i rashoda'!$A$9:$E$12</definedName>
    <definedName name="__S1A_Master_DS__X" localSheetId="2">'Račun financiranja'!#REF!</definedName>
    <definedName name="__S1A_Master_DS__X" localSheetId="1">'Račun prihoda i rashoda'!$A$10:$E$10</definedName>
    <definedName name="__S1A_Naslov_DS__" localSheetId="2">'Račun financiranja'!$A$1:$E$6</definedName>
    <definedName name="__S1A_Naslov_DS__" localSheetId="1">'Račun prihoda i rashoda'!$A$1:$E$6</definedName>
    <definedName name="__S2A_G01_DS__X" localSheetId="3">'Posebni dio'!$A$6:$E$7</definedName>
    <definedName name="__S2A_Master_DS__X" localSheetId="3">'Posebni dio'!$A$7:$E$7</definedName>
    <definedName name="__S2A_Naslov_DS__" localSheetId="3">'Posebni dio'!$A$1:$E$5</definedName>
    <definedName name="S0A_RedoviSveuk" localSheetId="0">Sažetak!#REF!</definedName>
    <definedName name="S0A_Ver1" localSheetId="0">Sažetak!$A$8:$D$26</definedName>
    <definedName name="S1A_RedoviSveuk" localSheetId="2">'Račun financiranja'!$A$7:$E$7</definedName>
    <definedName name="S1A_RedoviSveuk" localSheetId="1">'Račun prihoda i rashoda'!$A$48:$E$48</definedName>
    <definedName name="S2A_RedoviSveuk" localSheetId="3">'Posebni dio'!$A$8:$E$8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3" l="1"/>
  <c r="C35" i="3"/>
  <c r="C29" i="3"/>
  <c r="C22" i="3"/>
  <c r="C44" i="3" l="1"/>
  <c r="C34" i="3"/>
  <c r="C25" i="3"/>
  <c r="C26" i="3"/>
  <c r="C21" i="3"/>
  <c r="D8" i="2"/>
  <c r="D41" i="5" l="1"/>
  <c r="D40" i="5"/>
  <c r="D39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63" i="5"/>
  <c r="D202" i="5"/>
  <c r="D190" i="3"/>
  <c r="D189" i="3"/>
  <c r="D18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0" i="3"/>
  <c r="D149" i="3"/>
  <c r="D148" i="3"/>
  <c r="D146" i="3"/>
  <c r="D145" i="3"/>
  <c r="D144" i="3"/>
  <c r="D143" i="3"/>
  <c r="D142" i="3"/>
  <c r="D141" i="3"/>
  <c r="D140" i="3"/>
  <c r="D139" i="3"/>
  <c r="D138" i="3"/>
  <c r="D136" i="3"/>
  <c r="D135" i="3"/>
  <c r="D134" i="3"/>
  <c r="D132" i="3"/>
  <c r="D131" i="3"/>
  <c r="D117" i="3"/>
  <c r="D120" i="3"/>
  <c r="C120" i="3"/>
  <c r="C104" i="3"/>
  <c r="C105" i="3"/>
  <c r="C54" i="3"/>
  <c r="C101" i="3"/>
  <c r="C98" i="3"/>
  <c r="C92" i="3"/>
  <c r="C62" i="3"/>
  <c r="C55" i="3"/>
  <c r="D119" i="3"/>
  <c r="D115" i="3"/>
  <c r="D116" i="3"/>
  <c r="D114" i="3"/>
  <c r="D113" i="3"/>
  <c r="D112" i="3"/>
  <c r="D111" i="3"/>
  <c r="D110" i="3"/>
  <c r="D109" i="3"/>
  <c r="D108" i="3" s="1"/>
  <c r="D107" i="3"/>
  <c r="D106" i="3" s="1"/>
  <c r="D103" i="3"/>
  <c r="D102" i="3" s="1"/>
  <c r="D100" i="3"/>
  <c r="D97" i="3"/>
  <c r="D96" i="3"/>
  <c r="D95" i="3"/>
  <c r="D94" i="3"/>
  <c r="D93" i="3" s="1"/>
  <c r="D91" i="3"/>
  <c r="D90" i="3"/>
  <c r="D89" i="3"/>
  <c r="D88" i="3"/>
  <c r="D87" i="3"/>
  <c r="D86" i="3"/>
  <c r="D85" i="3"/>
  <c r="D83" i="3"/>
  <c r="D82" i="3"/>
  <c r="D81" i="3"/>
  <c r="D80" i="3"/>
  <c r="D79" i="3"/>
  <c r="D78" i="3"/>
  <c r="D77" i="3"/>
  <c r="D76" i="3"/>
  <c r="D75" i="3"/>
  <c r="D73" i="3"/>
  <c r="D72" i="3"/>
  <c r="D71" i="3"/>
  <c r="D70" i="3"/>
  <c r="D69" i="3"/>
  <c r="D67" i="3" s="1"/>
  <c r="D68" i="3"/>
  <c r="D66" i="3"/>
  <c r="D65" i="3"/>
  <c r="D63" i="3" s="1"/>
  <c r="D64" i="3"/>
  <c r="D61" i="3"/>
  <c r="D60" i="3" s="1"/>
  <c r="D59" i="3"/>
  <c r="D58" i="3" s="1"/>
  <c r="D57" i="3"/>
  <c r="D56" i="3" s="1"/>
  <c r="C118" i="3"/>
  <c r="D118" i="3"/>
  <c r="C114" i="3"/>
  <c r="C108" i="3"/>
  <c r="C106" i="3"/>
  <c r="C102" i="3"/>
  <c r="C99" i="3"/>
  <c r="D99" i="3"/>
  <c r="C93" i="3"/>
  <c r="C84" i="3"/>
  <c r="D84" i="3"/>
  <c r="C74" i="3"/>
  <c r="D74" i="3"/>
  <c r="C67" i="3"/>
  <c r="C63" i="3"/>
  <c r="C60" i="3"/>
  <c r="C58" i="3"/>
  <c r="C56" i="3"/>
  <c r="E54" i="3"/>
  <c r="E120" i="3"/>
  <c r="C46" i="3"/>
  <c r="C41" i="3"/>
  <c r="B41" i="3"/>
  <c r="C38" i="3"/>
  <c r="E29" i="3"/>
  <c r="E32" i="3"/>
  <c r="C32" i="3"/>
  <c r="C28" i="3" s="1"/>
  <c r="E13" i="3"/>
  <c r="C13" i="3"/>
  <c r="B13" i="3"/>
  <c r="B8" i="3" s="1"/>
  <c r="C17" i="3"/>
  <c r="C9" i="3"/>
  <c r="C7" i="3" l="1"/>
  <c r="C8" i="3"/>
  <c r="D13" i="3"/>
  <c r="D32" i="3"/>
  <c r="C48" i="3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6" i="5"/>
  <c r="D37" i="5"/>
  <c r="D38" i="5"/>
  <c r="D42" i="5"/>
  <c r="D62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8" i="5"/>
  <c r="D7" i="5"/>
  <c r="D6" i="5"/>
  <c r="D43" i="3"/>
  <c r="D47" i="3"/>
  <c r="D46" i="3"/>
  <c r="D45" i="3"/>
  <c r="D44" i="3"/>
  <c r="D42" i="3"/>
  <c r="D41" i="3"/>
  <c r="D40" i="3"/>
  <c r="D39" i="3"/>
  <c r="D38" i="3"/>
  <c r="D37" i="3"/>
  <c r="D36" i="3"/>
  <c r="D35" i="3"/>
  <c r="D34" i="3"/>
  <c r="D33" i="3"/>
  <c r="D31" i="3"/>
  <c r="D30" i="3"/>
  <c r="D29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2" i="3"/>
  <c r="D11" i="3"/>
  <c r="D10" i="3"/>
  <c r="D9" i="3"/>
  <c r="B25" i="2"/>
  <c r="B198" i="5"/>
  <c r="B182" i="5"/>
  <c r="B177" i="5" s="1"/>
  <c r="B105" i="5"/>
  <c r="E241" i="5"/>
  <c r="E236" i="5" s="1"/>
  <c r="B241" i="5"/>
  <c r="E237" i="5"/>
  <c r="B237" i="5"/>
  <c r="E231" i="5"/>
  <c r="B231" i="5"/>
  <c r="E230" i="5"/>
  <c r="B230" i="5"/>
  <c r="E227" i="5"/>
  <c r="B227" i="5"/>
  <c r="E226" i="5"/>
  <c r="B226" i="5"/>
  <c r="E224" i="5"/>
  <c r="B224" i="5"/>
  <c r="E223" i="5"/>
  <c r="B223" i="5"/>
  <c r="E219" i="5"/>
  <c r="B219" i="5"/>
  <c r="E210" i="5"/>
  <c r="B210" i="5"/>
  <c r="E206" i="5"/>
  <c r="B206" i="5"/>
  <c r="E198" i="5"/>
  <c r="E182" i="5"/>
  <c r="E178" i="5"/>
  <c r="B178" i="5"/>
  <c r="E171" i="5"/>
  <c r="B171" i="5"/>
  <c r="E167" i="5"/>
  <c r="B167" i="5"/>
  <c r="E156" i="5"/>
  <c r="E151" i="5" s="1"/>
  <c r="B156" i="5"/>
  <c r="E152" i="5"/>
  <c r="B152" i="5"/>
  <c r="E143" i="5"/>
  <c r="B143" i="5"/>
  <c r="E139" i="5"/>
  <c r="B139" i="5"/>
  <c r="E136" i="5"/>
  <c r="B136" i="5"/>
  <c r="E134" i="5"/>
  <c r="B134" i="5"/>
  <c r="E132" i="5"/>
  <c r="B132" i="5"/>
  <c r="E128" i="5"/>
  <c r="E125" i="5" s="1"/>
  <c r="B128" i="5"/>
  <c r="B125" i="5" s="1"/>
  <c r="E126" i="5"/>
  <c r="B126" i="5"/>
  <c r="E123" i="5"/>
  <c r="E111" i="5" s="1"/>
  <c r="D111" i="5" s="1"/>
  <c r="B123" i="5"/>
  <c r="B111" i="5" s="1"/>
  <c r="E112" i="5"/>
  <c r="B112" i="5"/>
  <c r="E105" i="5"/>
  <c r="E103" i="5"/>
  <c r="B103" i="5"/>
  <c r="E101" i="5"/>
  <c r="B101" i="5"/>
  <c r="E96" i="5"/>
  <c r="B96" i="5"/>
  <c r="E70" i="5"/>
  <c r="B70" i="5"/>
  <c r="E66" i="5"/>
  <c r="B66" i="5"/>
  <c r="E62" i="5"/>
  <c r="B62" i="5"/>
  <c r="E42" i="5"/>
  <c r="B42" i="5"/>
  <c r="E38" i="5"/>
  <c r="B38" i="5"/>
  <c r="E17" i="5"/>
  <c r="B17" i="5"/>
  <c r="E8" i="5"/>
  <c r="C8" i="5"/>
  <c r="B8" i="5"/>
  <c r="E6" i="5"/>
  <c r="C6" i="5"/>
  <c r="B6" i="5"/>
  <c r="E5" i="5"/>
  <c r="C5" i="5"/>
  <c r="B5" i="5"/>
  <c r="E30" i="4"/>
  <c r="C30" i="4"/>
  <c r="B30" i="4"/>
  <c r="E29" i="4"/>
  <c r="C29" i="4"/>
  <c r="B29" i="4"/>
  <c r="E24" i="4"/>
  <c r="C24" i="4"/>
  <c r="B24" i="4"/>
  <c r="E23" i="4"/>
  <c r="C23" i="4"/>
  <c r="B23" i="4"/>
  <c r="E13" i="4"/>
  <c r="B13" i="4"/>
  <c r="E12" i="4"/>
  <c r="B12" i="4"/>
  <c r="E7" i="4"/>
  <c r="B7" i="4"/>
  <c r="E6" i="4"/>
  <c r="B6" i="4"/>
  <c r="E190" i="3"/>
  <c r="C190" i="3"/>
  <c r="B190" i="3"/>
  <c r="E188" i="3"/>
  <c r="C188" i="3"/>
  <c r="B188" i="3"/>
  <c r="E187" i="3"/>
  <c r="C187" i="3"/>
  <c r="B187" i="3"/>
  <c r="E175" i="3"/>
  <c r="C175" i="3"/>
  <c r="B175" i="3"/>
  <c r="E173" i="3"/>
  <c r="C173" i="3"/>
  <c r="B173" i="3"/>
  <c r="E163" i="3"/>
  <c r="C163" i="3"/>
  <c r="B163" i="3"/>
  <c r="E161" i="3"/>
  <c r="C161" i="3"/>
  <c r="B161" i="3"/>
  <c r="E159" i="3"/>
  <c r="C159" i="3"/>
  <c r="B159" i="3"/>
  <c r="E157" i="3"/>
  <c r="C157" i="3"/>
  <c r="B157" i="3"/>
  <c r="E156" i="3"/>
  <c r="C156" i="3"/>
  <c r="B156" i="3"/>
  <c r="E149" i="3"/>
  <c r="C149" i="3"/>
  <c r="B149" i="3"/>
  <c r="E147" i="3"/>
  <c r="C147" i="3"/>
  <c r="D147" i="3" s="1"/>
  <c r="B147" i="3"/>
  <c r="E137" i="3"/>
  <c r="C137" i="3"/>
  <c r="D137" i="3" s="1"/>
  <c r="B137" i="3"/>
  <c r="E135" i="3"/>
  <c r="C135" i="3"/>
  <c r="B135" i="3"/>
  <c r="E133" i="3"/>
  <c r="C133" i="3"/>
  <c r="D133" i="3" s="1"/>
  <c r="B133" i="3"/>
  <c r="E131" i="3"/>
  <c r="C131" i="3"/>
  <c r="B131" i="3"/>
  <c r="E130" i="3"/>
  <c r="C130" i="3"/>
  <c r="B130" i="3"/>
  <c r="E118" i="3"/>
  <c r="B118" i="3"/>
  <c r="E117" i="3"/>
  <c r="B117" i="3"/>
  <c r="E114" i="3"/>
  <c r="B114" i="3"/>
  <c r="E108" i="3"/>
  <c r="E105" i="3" s="1"/>
  <c r="B108" i="3"/>
  <c r="E106" i="3"/>
  <c r="B106" i="3"/>
  <c r="E102" i="3"/>
  <c r="B102" i="3"/>
  <c r="E101" i="3"/>
  <c r="B101" i="3"/>
  <c r="E99" i="3"/>
  <c r="B99" i="3"/>
  <c r="E98" i="3"/>
  <c r="B98" i="3"/>
  <c r="E93" i="3"/>
  <c r="B93" i="3"/>
  <c r="E92" i="3"/>
  <c r="B92" i="3"/>
  <c r="E84" i="3"/>
  <c r="B84" i="3"/>
  <c r="E74" i="3"/>
  <c r="E67" i="3"/>
  <c r="B67" i="3"/>
  <c r="E63" i="3"/>
  <c r="B63" i="3"/>
  <c r="E60" i="3"/>
  <c r="B60" i="3"/>
  <c r="E58" i="3"/>
  <c r="B58" i="3"/>
  <c r="E56" i="3"/>
  <c r="B56" i="3"/>
  <c r="E53" i="3"/>
  <c r="B53" i="3"/>
  <c r="E46" i="3"/>
  <c r="B46" i="3"/>
  <c r="E45" i="3"/>
  <c r="B45" i="3"/>
  <c r="E44" i="3"/>
  <c r="B44" i="3"/>
  <c r="E41" i="3"/>
  <c r="E40" i="3"/>
  <c r="B40" i="3"/>
  <c r="E38" i="3"/>
  <c r="B38" i="3"/>
  <c r="E37" i="3"/>
  <c r="B37" i="3"/>
  <c r="E35" i="3"/>
  <c r="B35" i="3"/>
  <c r="E34" i="3"/>
  <c r="B34" i="3"/>
  <c r="B32" i="3"/>
  <c r="B29" i="3"/>
  <c r="E26" i="3"/>
  <c r="B26" i="3"/>
  <c r="E25" i="3"/>
  <c r="B25" i="3"/>
  <c r="E22" i="3"/>
  <c r="B22" i="3"/>
  <c r="E21" i="3"/>
  <c r="B21" i="3"/>
  <c r="E17" i="3"/>
  <c r="B17" i="3"/>
  <c r="E8" i="3"/>
  <c r="D8" i="3" s="1"/>
  <c r="E9" i="3"/>
  <c r="B9" i="3"/>
  <c r="E6" i="3"/>
  <c r="B6" i="3"/>
  <c r="D25" i="2"/>
  <c r="C25" i="2"/>
  <c r="D22" i="2"/>
  <c r="C22" i="2"/>
  <c r="B22" i="2"/>
  <c r="D19" i="2"/>
  <c r="C19" i="2"/>
  <c r="B19" i="2"/>
  <c r="D18" i="2"/>
  <c r="C18" i="2"/>
  <c r="B18" i="2"/>
  <c r="D14" i="2"/>
  <c r="C14" i="2"/>
  <c r="B14" i="2"/>
  <c r="D13" i="2"/>
  <c r="C13" i="2"/>
  <c r="B13" i="2"/>
  <c r="D10" i="2"/>
  <c r="C10" i="2"/>
  <c r="B10" i="2"/>
  <c r="D7" i="2"/>
  <c r="C7" i="2"/>
  <c r="B7" i="2"/>
  <c r="D26" i="2" l="1"/>
  <c r="B26" i="2"/>
  <c r="B177" i="3"/>
  <c r="B55" i="3"/>
  <c r="B74" i="3"/>
  <c r="E138" i="5"/>
  <c r="E65" i="5"/>
  <c r="B151" i="5"/>
  <c r="B236" i="5"/>
  <c r="B65" i="5"/>
  <c r="B28" i="3"/>
  <c r="E28" i="3"/>
  <c r="D28" i="3" s="1"/>
  <c r="E55" i="3"/>
  <c r="E62" i="3"/>
  <c r="C177" i="3"/>
  <c r="E177" i="5"/>
  <c r="E104" i="3"/>
  <c r="E151" i="3"/>
  <c r="C26" i="2"/>
  <c r="E177" i="3"/>
  <c r="B138" i="5"/>
  <c r="B36" i="5"/>
  <c r="B131" i="5"/>
  <c r="B105" i="3"/>
  <c r="E36" i="5"/>
  <c r="E131" i="5"/>
  <c r="B151" i="3"/>
  <c r="C151" i="3"/>
  <c r="D151" i="3" s="1"/>
  <c r="B37" i="5"/>
  <c r="B166" i="5"/>
  <c r="B205" i="5"/>
  <c r="B104" i="3"/>
  <c r="E37" i="5"/>
  <c r="E166" i="5"/>
  <c r="E205" i="5"/>
  <c r="B62" i="3" l="1"/>
  <c r="B48" i="3"/>
  <c r="B7" i="3"/>
  <c r="B64" i="5"/>
  <c r="E7" i="3"/>
  <c r="D7" i="3" s="1"/>
  <c r="E64" i="5"/>
  <c r="D64" i="5" s="1"/>
  <c r="E48" i="3"/>
  <c r="D48" i="3" s="1"/>
  <c r="B54" i="3" l="1"/>
  <c r="B120" i="3"/>
  <c r="E18" i="5"/>
  <c r="D18" i="5" s="1"/>
  <c r="E19" i="5"/>
  <c r="D19" i="5" s="1"/>
  <c r="E35" i="5"/>
  <c r="D35" i="5" s="1"/>
  <c r="E243" i="5"/>
  <c r="D243" i="5" s="1"/>
  <c r="B35" i="5"/>
  <c r="B243" i="5"/>
  <c r="B19" i="5"/>
  <c r="B18" i="5"/>
</calcChain>
</file>

<file path=xl/sharedStrings.xml><?xml version="1.0" encoding="utf-8"?>
<sst xmlns="http://schemas.openxmlformats.org/spreadsheetml/2006/main" count="543" uniqueCount="279">
  <si>
    <t>Ministarstvo zaštite okoliša i zelene tranzicije</t>
  </si>
  <si>
    <t>IZVRŠENJE PRORAČUNA ZA 2026. GODINU</t>
  </si>
  <si>
    <t>I. OPĆI DIO</t>
  </si>
  <si>
    <t>SAŽETAK  RAČUNA PRIHODA I RASHODA I RAČUNA FINANCIRANJA</t>
  </si>
  <si>
    <t>A. SAŽETAK  RAČUNA PRIHODA I RASHODA</t>
  </si>
  <si>
    <t>Brojčana oznaka i naziv</t>
  </si>
  <si>
    <t>Izvorni plan
2026.</t>
  </si>
  <si>
    <t>Tekući plan
2026.</t>
  </si>
  <si>
    <t>1</t>
  </si>
  <si>
    <t>6 Prihodi poslovanja</t>
  </si>
  <si>
    <t>7 Prihodi od prodaje nefinancijske imovine</t>
  </si>
  <si>
    <t xml:space="preserve">PRIHODI </t>
  </si>
  <si>
    <t>3 Rashodi poslovanja</t>
  </si>
  <si>
    <t>4 Rashodi za nabavu nefinancijske imovine</t>
  </si>
  <si>
    <t xml:space="preserve">RASHODI </t>
  </si>
  <si>
    <t>Razlika - višak/manjak</t>
  </si>
  <si>
    <t>B. SAŽETAK  RAČUNA FINANCIRANJA</t>
  </si>
  <si>
    <t>8 Primici od financijske imovine i zaduživanja</t>
  </si>
  <si>
    <t>5 Izdaci za financijsku imovinu i otplate zajmova</t>
  </si>
  <si>
    <t>RAZLIKA PRIMITAKA I IZDATAKA (8 - 5)</t>
  </si>
  <si>
    <t>PRIJENOS SREDSTAVA IZ PRETHODNE GODINE</t>
  </si>
  <si>
    <t>PRIJENOS SREDSTAVA U SLJEDEĆE RAZDOBLJE/GODINU</t>
  </si>
  <si>
    <t>Neto financiranje: (8 - 5) + Donos - Prijenos</t>
  </si>
  <si>
    <t xml:space="preserve">VIŠAK/MANJAK + NETO FINANCIRANJE </t>
  </si>
  <si>
    <t>RAČUN PRIHODA I RASHODA</t>
  </si>
  <si>
    <t xml:space="preserve">IZVJEŠTAJ O PRIHODIMA I RASHODIMA PREMA EKONOMSKOJ KLASIFIKACIJI </t>
  </si>
  <si>
    <t>PRIHODI</t>
  </si>
  <si>
    <t>Brojčana oznaka i naziv grupe</t>
  </si>
  <si>
    <t xml:space="preserve"> 63 Pomoći iz inozemstva i od subjekata unutar općeg proračuna</t>
  </si>
  <si>
    <t xml:space="preserve">  632 Pomoći od međunarodnih organizacija te institucija i tijela EU</t>
  </si>
  <si>
    <t xml:space="preserve">   6321 Tekuće pomoći od međunarodnih organizacija</t>
  </si>
  <si>
    <t xml:space="preserve">   6322 Kapitalne pomoći od međunarodnih organizacija</t>
  </si>
  <si>
    <t xml:space="preserve">   6323 Tekuće pomoći od institucija i tijela  EU</t>
  </si>
  <si>
    <t xml:space="preserve">  634 Pomoći od izvanproračunskih korisnika</t>
  </si>
  <si>
    <t xml:space="preserve">   6341 Tekuće pomoći od izvanproračunskih korisnika</t>
  </si>
  <si>
    <t xml:space="preserve">   6342 Kapitalne pomoći od izvanproračunskih korisnika</t>
  </si>
  <si>
    <t xml:space="preserve">  639 Prijenosi između proračunskih korisnika istog proračuna</t>
  </si>
  <si>
    <t xml:space="preserve">   6391 Tekući prijenosi između proračunskih korisnika istog proračuna</t>
  </si>
  <si>
    <t xml:space="preserve">   6392 Kapitalni prijenosi između proračunskih korisnika istog proračuna</t>
  </si>
  <si>
    <t xml:space="preserve">   6393 Tekući prijenosi između prorač. kor. istog prorač. temeljem prijenosa EU sred.</t>
  </si>
  <si>
    <t xml:space="preserve"> 64 Prihodi od imovine</t>
  </si>
  <si>
    <t xml:space="preserve">  641 Prihodi od financijske imovine</t>
  </si>
  <si>
    <t xml:space="preserve">   6413 Kamate na oročena sredstva i depozite po viđenju</t>
  </si>
  <si>
    <t xml:space="preserve">   6415 Prihodi od pozitivnih tečajnih razlika i razlika zbog primjene valutne klauzule</t>
  </si>
  <si>
    <t xml:space="preserve"> 65 Prihodi od upravnih i admin. pristojbi, pristojbi po posebn.propisima i naknada</t>
  </si>
  <si>
    <t xml:space="preserve">  652 Prihodi po posebnim propisima</t>
  </si>
  <si>
    <t xml:space="preserve">   6526 Ostali nespomenuti prihodi</t>
  </si>
  <si>
    <t xml:space="preserve"> 66 Prihodi od prod.proizv.i robe te pruž.usl.i prih.od donac.te povr.po protes.jam.</t>
  </si>
  <si>
    <t xml:space="preserve">  661 Prihodi od prodaje proizvoda i robe te pruženih usluga</t>
  </si>
  <si>
    <t xml:space="preserve">   6614 Prihodi od prodaje proizvoda i robe</t>
  </si>
  <si>
    <t xml:space="preserve">   6615 Prihodi od pruženih usluga</t>
  </si>
  <si>
    <t xml:space="preserve">  663 Donacije od pr.i fiz.os.izvan općeg pror.te povrat don.i kapit.pom.po protes.jam</t>
  </si>
  <si>
    <t xml:space="preserve">   6631 Tekuće donacije</t>
  </si>
  <si>
    <t xml:space="preserve"> 67 Prihodi iz nadležnog proračuna i od HZZO-a temeljem ugovornih obveza</t>
  </si>
  <si>
    <t xml:space="preserve">  671 Prihodi iz nadležnog proračuna za financiranje redovne djelatnosti prorač. kor.</t>
  </si>
  <si>
    <t xml:space="preserve">   6711 Prihodi iz nadležnog proračuna za financiranje rashoda poslovanja</t>
  </si>
  <si>
    <t xml:space="preserve"> 68 Kazne, upravne mjere i ostali prihodi</t>
  </si>
  <si>
    <t xml:space="preserve">  683 Ostali prihodi</t>
  </si>
  <si>
    <t xml:space="preserve">   6831 Ostali prihodi</t>
  </si>
  <si>
    <t xml:space="preserve"> 69 Raspored prihoda i prijelazni računi</t>
  </si>
  <si>
    <t xml:space="preserve">  691 Raspored prihoda</t>
  </si>
  <si>
    <t xml:space="preserve">   6911 Raspored prihoda</t>
  </si>
  <si>
    <t xml:space="preserve">   6912 Raspored prihoda -odnos</t>
  </si>
  <si>
    <t xml:space="preserve"> 72 Prihodi od prodaje proizvedene dugotrajne imovine</t>
  </si>
  <si>
    <t xml:space="preserve">  722 Prihodi od prodaje postrojenja i opreme</t>
  </si>
  <si>
    <t xml:space="preserve">   7227 Uređaji, strojevi i oprema za ostale namjene</t>
  </si>
  <si>
    <t>SVEUKUPNO:</t>
  </si>
  <si>
    <t>RASHODI</t>
  </si>
  <si>
    <t xml:space="preserve"> 31 Rashodi za zaposlene</t>
  </si>
  <si>
    <t xml:space="preserve">  311 Plaće (Bruto)</t>
  </si>
  <si>
    <t xml:space="preserve">   3111 Plaće za redovan rad</t>
  </si>
  <si>
    <t xml:space="preserve">  312 Ostali rashodi za zaposlene</t>
  </si>
  <si>
    <t xml:space="preserve">   3121 Ostali rashodi za zaposlene</t>
  </si>
  <si>
    <t xml:space="preserve">  313 Doprinosi na plaće</t>
  </si>
  <si>
    <t xml:space="preserve">   3132 Doprinosi za obvezno zdravstveno osiguranje</t>
  </si>
  <si>
    <t xml:space="preserve"> 32 Materijalni rashodi</t>
  </si>
  <si>
    <t xml:space="preserve">  321 Naknade troškova zaposlenima</t>
  </si>
  <si>
    <t xml:space="preserve">   3211 Službena putovanja</t>
  </si>
  <si>
    <t xml:space="preserve">   3212 Naknade za prijevoz, za rad na terenu i odvojeni život</t>
  </si>
  <si>
    <t xml:space="preserve">   3213 Stručno usavršavanje zaposlenika</t>
  </si>
  <si>
    <t xml:space="preserve">  322 Rashodi za materijal i energiju</t>
  </si>
  <si>
    <t xml:space="preserve">   3221 Uredski materijal i ostali materijalni rashodi</t>
  </si>
  <si>
    <t xml:space="preserve">   3222 Materijal i sirovine</t>
  </si>
  <si>
    <t xml:space="preserve">   3223 Energija</t>
  </si>
  <si>
    <t xml:space="preserve">   3224 Materijal i dijelovi za tekuće i investicijsko održavanje</t>
  </si>
  <si>
    <t xml:space="preserve">   3225 Sitni inventar i autogume</t>
  </si>
  <si>
    <t xml:space="preserve">   3227 Službena, radna i zaštitna odjeća i obuća</t>
  </si>
  <si>
    <t xml:space="preserve">  323 Rashodi za usluge</t>
  </si>
  <si>
    <t xml:space="preserve">   3231 Usluge telefona, interneta, pošte i prijevoza</t>
  </si>
  <si>
    <t xml:space="preserve">   3232 Usluge tekućeg i investicijskog održavanja</t>
  </si>
  <si>
    <t xml:space="preserve">   3233 Usluge promidžbe i informiranja</t>
  </si>
  <si>
    <t xml:space="preserve">   3234 Komunalne usluge</t>
  </si>
  <si>
    <t xml:space="preserve">   3235 Zakupnine i najamnine</t>
  </si>
  <si>
    <t xml:space="preserve">   3236 Zdravstvene i veterinarske usluge</t>
  </si>
  <si>
    <t xml:space="preserve">   3237 Intelektualne i osobne usluge</t>
  </si>
  <si>
    <t xml:space="preserve">   3238 Računalne usluge</t>
  </si>
  <si>
    <t xml:space="preserve">   3239 Ostale usluge</t>
  </si>
  <si>
    <t xml:space="preserve">  329 Ostali nespomenuti rashodi poslovanja</t>
  </si>
  <si>
    <t xml:space="preserve">   3291 Naknade za rad predstavničkih i izvršnih tijela, povjerenstava i slično</t>
  </si>
  <si>
    <t xml:space="preserve">   3292 Premije osiguranja</t>
  </si>
  <si>
    <t xml:space="preserve">   3293 Reprezentacija</t>
  </si>
  <si>
    <t xml:space="preserve">   3294 Članarine i norme</t>
  </si>
  <si>
    <t xml:space="preserve">   3295 Pristojbe i naknade</t>
  </si>
  <si>
    <t xml:space="preserve">   3299 Ostali nespomenuti rashodi poslovanja</t>
  </si>
  <si>
    <t xml:space="preserve"> 34 Financijski rashodi</t>
  </si>
  <si>
    <t xml:space="preserve">  343 Ostali financijski rashodi</t>
  </si>
  <si>
    <t xml:space="preserve">   3431 Bankarske usluge i usluge platnog prometa</t>
  </si>
  <si>
    <t xml:space="preserve">   3432 Negativne tečajne razlike i razlike zbog primjene valutne klauzule</t>
  </si>
  <si>
    <t xml:space="preserve">   3433 Zatezne kamate</t>
  </si>
  <si>
    <t xml:space="preserve">   3434 Ostali nespomenuti financijski rashodi</t>
  </si>
  <si>
    <t xml:space="preserve"> 36 Pomoći dane u inozemstvo i unutar općeg proračuna</t>
  </si>
  <si>
    <t xml:space="preserve">  369 Prijenosi između proračunskih korisnika istog proračuna</t>
  </si>
  <si>
    <t xml:space="preserve">   3691 Tekući prijenosi između proračunskih korisnika istog proračuna</t>
  </si>
  <si>
    <t xml:space="preserve"> 38 Rashodi za donacije, kazne, naknade šteta i kapitalne pomoći</t>
  </si>
  <si>
    <t xml:space="preserve">  381 Tekuće donacije</t>
  </si>
  <si>
    <t xml:space="preserve">   3811 Tekuće donacije u novcu</t>
  </si>
  <si>
    <t xml:space="preserve"> 42 Rashodi za nabavu proizvedene dugotrajne imovine</t>
  </si>
  <si>
    <t xml:space="preserve">  421 Građevinski objekti</t>
  </si>
  <si>
    <t xml:space="preserve">   4214 Ostali građevinski objekti</t>
  </si>
  <si>
    <t xml:space="preserve">  422 Postrojenja i oprema</t>
  </si>
  <si>
    <t xml:space="preserve">   4221 Uredska oprema i namještaj</t>
  </si>
  <si>
    <t xml:space="preserve">   4222 Komunikacijska oprema</t>
  </si>
  <si>
    <t xml:space="preserve">   4223 Oprema za održavanje i zaštitu</t>
  </si>
  <si>
    <t xml:space="preserve">   4224 Medicinska i laboratorijska oprema</t>
  </si>
  <si>
    <t xml:space="preserve">   4227 Uređaji, strojevi i oprema za ostale namjene</t>
  </si>
  <si>
    <t xml:space="preserve">  423 Prijevozna sredstva</t>
  </si>
  <si>
    <t xml:space="preserve">   4231 Prijevozna sredstva u cestovnom prometu</t>
  </si>
  <si>
    <t xml:space="preserve">   4233 Prijevozna sredstva u pomorskom i riječnom prometu</t>
  </si>
  <si>
    <t xml:space="preserve"> 45 Rashodi za dodatna ulaganja na nefinancijskoj imovini</t>
  </si>
  <si>
    <t xml:space="preserve">  451 Dodatna ulaganja na građevinskim objektima</t>
  </si>
  <si>
    <t xml:space="preserve">   4511 Dodatna ulaganja na građevinskim objektima</t>
  </si>
  <si>
    <t>IZVJEŠTAJ O PRIHODIMA I RASHODIMA PREMA IZVORIMA FINANCIRANJA</t>
  </si>
  <si>
    <t>1 Nedefinirano</t>
  </si>
  <si>
    <t xml:space="preserve"> 11 Opći prihodi i primici</t>
  </si>
  <si>
    <t>3 VLASTITI PRIHODI</t>
  </si>
  <si>
    <t xml:space="preserve"> 31 Vlastiti prihodi</t>
  </si>
  <si>
    <t>4 PRIHODI ZA POSEBNE NAMJENE</t>
  </si>
  <si>
    <t xml:space="preserve"> 43 Ostali prihodi za posebne namjene</t>
  </si>
  <si>
    <t>5 POMOĆI</t>
  </si>
  <si>
    <t xml:space="preserve"> 5012 Pomoći iz državnog proračuna kroz nacionalno sufinanciranje EU projekata</t>
  </si>
  <si>
    <t xml:space="preserve"> 5043 Pomoći iz državnog proračuna kroz ostale prihode za posebne namjene</t>
  </si>
  <si>
    <t xml:space="preserve"> 51 Pomoći EU</t>
  </si>
  <si>
    <t xml:space="preserve"> 51000 Programi Unije - raspoloživ predujam</t>
  </si>
  <si>
    <t xml:space="preserve"> 51031 Programi Unije - predfinanciranje iz izvora 31 Vlastiti prihodi</t>
  </si>
  <si>
    <t xml:space="preserve"> 52 Ostale pomoći i darovnice</t>
  </si>
  <si>
    <t xml:space="preserve"> 533 Ostale darovnice</t>
  </si>
  <si>
    <t xml:space="preserve"> 56411 Fond za pomorstvo, ribarstvo i akvakulturu - predfinanciranje iz izvora 11 Opći prihodi i primici</t>
  </si>
  <si>
    <t xml:space="preserve"> 56511 Europski poljoprivredni fond za ruralni razvoj - predfinanciranje iz izvora 11 Opći prihodi i primic</t>
  </si>
  <si>
    <t>6 DONACIJE</t>
  </si>
  <si>
    <t xml:space="preserve"> 61 Donacije</t>
  </si>
  <si>
    <t>7 PRIHODI OD PRODAJE ILI ZAMJENE NEFINANC. IMOVINE I NAKNADE S NASLOVA OSIGURANJA</t>
  </si>
  <si>
    <t xml:space="preserve"> 71 Prihodi od prodaje ili zamjene nefinancijske imovine i naknade s naslova osiguranja</t>
  </si>
  <si>
    <t>IZVJEŠTAJ O RASHODIMA PREMA FUNKCIJSKOJ KLASIFIKACIJI</t>
  </si>
  <si>
    <t>05 Zaštita okoliša</t>
  </si>
  <si>
    <t xml:space="preserve"> 0540 Zaštita bioraznolikosti i krajolika</t>
  </si>
  <si>
    <t xml:space="preserve"> RAČUN FINANCIRANJA</t>
  </si>
  <si>
    <t>IZVJEŠTAJ RAČUNA FINANCIRANJA PREMA EKONOMSKOJ KLASIFIKACIJI</t>
  </si>
  <si>
    <t>PRIMICI</t>
  </si>
  <si>
    <t>IZDACI</t>
  </si>
  <si>
    <t>IZVJEŠTAJ RAČUNA FINANCIRANJA PREMA IZVORIMA FINANCIRANJA</t>
  </si>
  <si>
    <t>II. POSEBNI DIO</t>
  </si>
  <si>
    <t>IZVJEŠTAJ PO ORGANIZACIJSKOJ KLASIFIKACIJI</t>
  </si>
  <si>
    <t>RASHODI I IZDACI</t>
  </si>
  <si>
    <t>078 MZOZT</t>
  </si>
  <si>
    <t xml:space="preserve"> 07810 NACIONALNI PARKOVI I PARKOVI PRIRODE</t>
  </si>
  <si>
    <t>IZVJEŠTAJ PO PROGRAMSKOJ KLASIFIKACIJI</t>
  </si>
  <si>
    <t xml:space="preserve">            Rekapitulacija izvora financiranja</t>
  </si>
  <si>
    <t xml:space="preserve">            11 Opći prihodi i primici</t>
  </si>
  <si>
    <t xml:space="preserve">0,00 </t>
  </si>
  <si>
    <t xml:space="preserve">1.100.000,00 </t>
  </si>
  <si>
    <t xml:space="preserve">            31 Vlastiti prihodi</t>
  </si>
  <si>
    <t xml:space="preserve">472.342,00 </t>
  </si>
  <si>
    <t xml:space="preserve">443.342,00 </t>
  </si>
  <si>
    <t xml:space="preserve">            43 Ostali prihodi za posebne namjene</t>
  </si>
  <si>
    <t xml:space="preserve">27.200,00 </t>
  </si>
  <si>
    <t xml:space="preserve">            5012 Pomoći iz državnog proračuna kroz nacionalno sufinanciranje EU projekata</t>
  </si>
  <si>
    <t xml:space="preserve">688,00 </t>
  </si>
  <si>
    <t xml:space="preserve">987,00 </t>
  </si>
  <si>
    <t xml:space="preserve">            5043 Pomoći iz državnog proračuna kroz ostale prihode za posebne namjene</t>
  </si>
  <si>
    <t xml:space="preserve">100.000,00 </t>
  </si>
  <si>
    <t xml:space="preserve">169.340,00 </t>
  </si>
  <si>
    <t xml:space="preserve">            51 Pomoći EU</t>
  </si>
  <si>
    <t xml:space="preserve">            51000 Programi Unije - raspoloživ predujam</t>
  </si>
  <si>
    <t xml:space="preserve">55.761,00 </t>
  </si>
  <si>
    <t xml:space="preserve">            51031 Programi Unije - predfinanciranje iz izvora 31 Vlastiti prihodi</t>
  </si>
  <si>
    <t xml:space="preserve">29.000,00 </t>
  </si>
  <si>
    <t xml:space="preserve">            52 Ostale pomoći i darovnice</t>
  </si>
  <si>
    <t xml:space="preserve">36.429,00 </t>
  </si>
  <si>
    <t xml:space="preserve">48.646,00 </t>
  </si>
  <si>
    <t xml:space="preserve">            533 Ostale darovnice</t>
  </si>
  <si>
    <t xml:space="preserve">4.000,00 </t>
  </si>
  <si>
    <t xml:space="preserve">95.630,00 </t>
  </si>
  <si>
    <t xml:space="preserve">            56411 Fond za pomorstvo, ribarstvo i akvakulturu - predfinanciranje iz izvora 11 Opći prihodi i primici</t>
  </si>
  <si>
    <t xml:space="preserve">699,00 </t>
  </si>
  <si>
    <t xml:space="preserve">            56511 Europski poljoprivredni fond za ruralni razvoj - predfinanciranje iz izvora 11 Opći prihodi i primic</t>
  </si>
  <si>
    <t xml:space="preserve">2.753,00 </t>
  </si>
  <si>
    <t xml:space="preserve">            61 Donacije</t>
  </si>
  <si>
    <t xml:space="preserve">3.000,00 </t>
  </si>
  <si>
    <t xml:space="preserve">9.120,00 </t>
  </si>
  <si>
    <t xml:space="preserve">            71 Prihodi od prodaje ili zamjene nefinancijske imovine i naknade s naslova osiguranja</t>
  </si>
  <si>
    <t xml:space="preserve">6.000,00 </t>
  </si>
  <si>
    <t xml:space="preserve">   </t>
  </si>
  <si>
    <t xml:space="preserve">   A779000 UPRAVLJANJE I ADMINISTRACIJA NACIONALNIH PARKOVA I PARKOVA PRIRODE</t>
  </si>
  <si>
    <t xml:space="preserve">    11 Opći prihodi i primici</t>
  </si>
  <si>
    <t xml:space="preserve">     31 Rashodi za zaposlene</t>
  </si>
  <si>
    <t xml:space="preserve">      3111 Plaće za redovan rad</t>
  </si>
  <si>
    <t xml:space="preserve">      3121 Ostali rashodi za zaposlene</t>
  </si>
  <si>
    <t xml:space="preserve">      3132 Doprinosi za obvezno zdravstveno osiguranje</t>
  </si>
  <si>
    <t xml:space="preserve">     32 Materijalni rashodi</t>
  </si>
  <si>
    <t xml:space="preserve">      3211 Službena putovanja</t>
  </si>
  <si>
    <t xml:space="preserve">      3212 Naknade za prijevoz, za rad na terenu i odvojeni život</t>
  </si>
  <si>
    <t xml:space="preserve">      3213 Stručno usavršavanje zaposlenika</t>
  </si>
  <si>
    <t xml:space="preserve">      3221 Uredski materijal i ostali materijalni rashodi</t>
  </si>
  <si>
    <t xml:space="preserve">      3223 Energija</t>
  </si>
  <si>
    <t xml:space="preserve">      3224 Materijal i dijelovi za tekuće i investicijsko održavanje</t>
  </si>
  <si>
    <t xml:space="preserve">      3227 Službena, radna i zaštitna odjeća i obuća</t>
  </si>
  <si>
    <t xml:space="preserve">      3231 Usluge telefona, interneta, pošte i prijevoza</t>
  </si>
  <si>
    <t xml:space="preserve">      3232 Usluge tekućeg i investicijskog održavanja</t>
  </si>
  <si>
    <t xml:space="preserve">      3233 Usluge promidžbe i informiranja</t>
  </si>
  <si>
    <t xml:space="preserve">      3234 Komunalne usluge</t>
  </si>
  <si>
    <t xml:space="preserve">      3235 Zakupnine i najamnine</t>
  </si>
  <si>
    <t xml:space="preserve">      3236 Zdravstvene i veterinarske usluge</t>
  </si>
  <si>
    <t xml:space="preserve">      3237 Intelektualne i osobne usluge</t>
  </si>
  <si>
    <t xml:space="preserve">      3238 Računalne usluge</t>
  </si>
  <si>
    <t xml:space="preserve">      3239 Ostale usluge</t>
  </si>
  <si>
    <t xml:space="preserve">      3291 Naknade za rad predstavničkih i izvršnih tijela, povjerenstava i slično</t>
  </si>
  <si>
    <t xml:space="preserve">      3292 Premije osiguranja</t>
  </si>
  <si>
    <t xml:space="preserve">      3295 Pristojbe i naknade</t>
  </si>
  <si>
    <t xml:space="preserve">     34 Financijski rashodi</t>
  </si>
  <si>
    <t xml:space="preserve">      3431 Bankarske usluge i usluge platnog prometa</t>
  </si>
  <si>
    <t xml:space="preserve">   A779047 ADMINISTRACIJA I UPRAVLJANJE (IZ EVIDENCIJSKIH PRIHODA)</t>
  </si>
  <si>
    <t xml:space="preserve">    31 Vlastiti prihodi</t>
  </si>
  <si>
    <t xml:space="preserve">      3222 Materijal i sirovine</t>
  </si>
  <si>
    <t xml:space="preserve">      3225 Sitni inventar i autogume</t>
  </si>
  <si>
    <t xml:space="preserve">      3293 Reprezentacija</t>
  </si>
  <si>
    <t xml:space="preserve">      3294 Članarine i norme</t>
  </si>
  <si>
    <t xml:space="preserve">      3299 Ostali nespomenuti rashodi poslovanja</t>
  </si>
  <si>
    <t xml:space="preserve">      3432 Negativne tečajne razlike i razlike zbog primjene valutne klauzule</t>
  </si>
  <si>
    <t xml:space="preserve">      3433 Zatezne kamate</t>
  </si>
  <si>
    <t xml:space="preserve">      3434 Ostali nespomenuti financijski rashodi</t>
  </si>
  <si>
    <t xml:space="preserve">     36 Pomoći dane u inozemstvo i unutar općeg proračuna</t>
  </si>
  <si>
    <t xml:space="preserve">      3691 Tekući prijenosi između proračunskih korisnika istog proračuna</t>
  </si>
  <si>
    <t xml:space="preserve">     38 Rashodi za donacije, kazne, naknade šteta i kapitalne pomoći</t>
  </si>
  <si>
    <t xml:space="preserve">      3811 Tekuće donacije u novcu</t>
  </si>
  <si>
    <t xml:space="preserve">     42 Rashodi za nabavu proizvedene dugotrajne imovine</t>
  </si>
  <si>
    <t xml:space="preserve">      4214 Ostali građevinski objekti</t>
  </si>
  <si>
    <t xml:space="preserve">      4221 Uredska oprema i namještaj</t>
  </si>
  <si>
    <t xml:space="preserve">      4222 Komunikacijska oprema</t>
  </si>
  <si>
    <t xml:space="preserve">      4224 Medicinska i laboratorijska oprema</t>
  </si>
  <si>
    <t xml:space="preserve">      4227 Uređaji, strojevi i oprema za ostale namjene</t>
  </si>
  <si>
    <t xml:space="preserve">    43 Ostali prihodi za posebne namjene</t>
  </si>
  <si>
    <t xml:space="preserve">    5012 Pomoći iz državnog proračuna kroz nacionalno sufinanciranje EU projekata</t>
  </si>
  <si>
    <t xml:space="preserve">    5043 Pomoći iz državnog proračuna kroz ostale prihode za posebne namjene</t>
  </si>
  <si>
    <t xml:space="preserve">     45 Rashodi za dodatna ulaganja na nefinancijskoj imovini</t>
  </si>
  <si>
    <t xml:space="preserve">      4511 Dodatna ulaganja na građevinskim objektima</t>
  </si>
  <si>
    <t xml:space="preserve">    51 Pomoći EU</t>
  </si>
  <si>
    <t xml:space="preserve">    51000 Programi Unije - raspoloživ predujam</t>
  </si>
  <si>
    <t xml:space="preserve">    51031 Programi Unije - predfinanciranje iz izvora 31 Vlastiti prihodi</t>
  </si>
  <si>
    <t xml:space="preserve">    52 Ostale pomoći i darovnice</t>
  </si>
  <si>
    <t xml:space="preserve">    533 Ostale darovnice</t>
  </si>
  <si>
    <t xml:space="preserve">      4231 Prijevozna sredstva u cestovnom prometu</t>
  </si>
  <si>
    <t xml:space="preserve">      4233 Prijevozna sredstva u pomorskom i riječnom prometu</t>
  </si>
  <si>
    <t xml:space="preserve">    56411 Fond za pomorstvo, ribarstvo i akvakulturu - predfinanciranje iz izvora 11 Opći prihodi i primici</t>
  </si>
  <si>
    <t xml:space="preserve">    56511 Europski poljoprivredni fond za ruralni razvoj - predfinanciranje iz izvora 11 Opći prihodi i primic</t>
  </si>
  <si>
    <t xml:space="preserve">    61 Donacije</t>
  </si>
  <si>
    <t xml:space="preserve">    71 Prihodi od prodaje ili zamjene nefinancijske imovine i naknade s naslova osiguranja</t>
  </si>
  <si>
    <t xml:space="preserve">      4223 Oprema za održavanje i zaštitu</t>
  </si>
  <si>
    <t xml:space="preserve">      3296 Troškovi sudskih postupaka</t>
  </si>
  <si>
    <t xml:space="preserve">       4214 Ostali građevinski objekti</t>
  </si>
  <si>
    <t xml:space="preserve">      4227 Uređaji, strojevi i oprema za ostale namjne</t>
  </si>
  <si>
    <t>Izvršenje 2025</t>
  </si>
  <si>
    <t xml:space="preserve">   6361 Tekuće pomoći iz istog proračuna koji im nije nadležan</t>
  </si>
  <si>
    <t xml:space="preserve">   3296 Troškovi sudskih postupaka</t>
  </si>
  <si>
    <t>Povećanje / Smanjenje</t>
  </si>
  <si>
    <t>Kopačevo, 1. rujna 2026.</t>
  </si>
  <si>
    <t>v.d. ravnatelj JUPP Kopački rit</t>
  </si>
  <si>
    <t>Ivo Bašić, dip. oec.</t>
  </si>
  <si>
    <t>URBROJ:2100/24-01/02-26-2</t>
  </si>
  <si>
    <t>Klasa:400-02/25-01/01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</si>
</sst>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3743705557422"/>
        <bgColor auto="1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3" tint="0.79992065187536243"/>
        <bgColor auto="1"/>
      </patternFill>
    </fill>
    <fill>
      <patternFill patternType="solid">
        <fgColor theme="5" tint="0.79992065187536243"/>
        <bgColor auto="1"/>
      </patternFill>
    </fill>
    <fill>
      <patternFill patternType="solid">
        <fgColor theme="6" tint="0.79992065187536243"/>
        <bgColor auto="1"/>
      </patternFill>
    </fill>
    <fill>
      <patternFill patternType="solid">
        <fgColor theme="7" tint="0.79992065187536243"/>
        <bgColor auto="1"/>
      </patternFill>
    </fill>
    <fill>
      <patternFill patternType="solid">
        <fgColor theme="8" tint="0.79992065187536243"/>
        <bgColor auto="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9" fontId="10" fillId="2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quotePrefix="1" applyFont="1"/>
    <xf numFmtId="0" fontId="14" fillId="3" borderId="2" xfId="0" applyFont="1" applyFill="1" applyBorder="1" applyAlignment="1">
      <alignment horizontal="left" vertical="center"/>
    </xf>
    <xf numFmtId="164" fontId="14" fillId="3" borderId="2" xfId="0" applyNumberFormat="1" applyFont="1" applyFill="1" applyBorder="1" applyAlignment="1">
      <alignment horizontal="right" vertical="center"/>
    </xf>
    <xf numFmtId="0" fontId="15" fillId="4" borderId="3" xfId="0" applyFont="1" applyFill="1" applyBorder="1" applyAlignment="1">
      <alignment horizontal="left" vertical="center"/>
    </xf>
    <xf numFmtId="164" fontId="15" fillId="4" borderId="3" xfId="0" applyNumberFormat="1" applyFont="1" applyFill="1" applyBorder="1" applyAlignment="1">
      <alignment horizontal="right" vertical="center"/>
    </xf>
    <xf numFmtId="0" fontId="10" fillId="5" borderId="3" xfId="0" applyFont="1" applyFill="1" applyBorder="1" applyAlignment="1">
      <alignment horizontal="left" vertical="center"/>
    </xf>
    <xf numFmtId="164" fontId="10" fillId="5" borderId="3" xfId="0" applyNumberFormat="1" applyFont="1" applyFill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164" fontId="12" fillId="0" borderId="3" xfId="0" applyNumberFormat="1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wrapText="1"/>
    </xf>
    <xf numFmtId="0" fontId="16" fillId="0" borderId="5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0" fontId="16" fillId="0" borderId="7" xfId="0" applyFont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49" fontId="16" fillId="0" borderId="0" xfId="0" applyNumberFormat="1" applyFont="1" applyAlignment="1">
      <alignment horizontal="right" vertical="center"/>
    </xf>
    <xf numFmtId="0" fontId="9" fillId="6" borderId="3" xfId="0" applyFont="1" applyFill="1" applyBorder="1" applyAlignment="1">
      <alignment horizontal="left" vertical="center"/>
    </xf>
    <xf numFmtId="164" fontId="9" fillId="6" borderId="3" xfId="0" applyNumberFormat="1" applyFont="1" applyFill="1" applyBorder="1" applyAlignment="1">
      <alignment horizontal="right" vertical="center"/>
    </xf>
    <xf numFmtId="0" fontId="17" fillId="7" borderId="3" xfId="0" applyFont="1" applyFill="1" applyBorder="1" applyAlignment="1">
      <alignment horizontal="left" vertical="center"/>
    </xf>
    <xf numFmtId="164" fontId="17" fillId="7" borderId="3" xfId="0" applyNumberFormat="1" applyFont="1" applyFill="1" applyBorder="1" applyAlignment="1">
      <alignment horizontal="right" vertical="center"/>
    </xf>
    <xf numFmtId="0" fontId="12" fillId="8" borderId="3" xfId="0" applyFont="1" applyFill="1" applyBorder="1" applyAlignment="1">
      <alignment horizontal="left" vertical="center"/>
    </xf>
    <xf numFmtId="164" fontId="12" fillId="8" borderId="3" xfId="0" applyNumberFormat="1" applyFont="1" applyFill="1" applyBorder="1" applyAlignment="1">
      <alignment horizontal="right" vertical="center"/>
    </xf>
    <xf numFmtId="0" fontId="17" fillId="0" borderId="3" xfId="0" applyFont="1" applyBorder="1" applyAlignment="1">
      <alignment vertical="center"/>
    </xf>
    <xf numFmtId="4" fontId="16" fillId="0" borderId="0" xfId="0" applyNumberFormat="1" applyFont="1" applyAlignment="1">
      <alignment horizontal="right" vertical="center"/>
    </xf>
    <xf numFmtId="165" fontId="10" fillId="5" borderId="3" xfId="0" applyNumberFormat="1" applyFont="1" applyFill="1" applyBorder="1" applyAlignment="1">
      <alignment horizontal="right" vertical="center"/>
    </xf>
    <xf numFmtId="165" fontId="12" fillId="0" borderId="3" xfId="0" applyNumberFormat="1" applyFont="1" applyBorder="1" applyAlignment="1">
      <alignment horizontal="right" vertical="center"/>
    </xf>
    <xf numFmtId="165" fontId="15" fillId="4" borderId="3" xfId="0" applyNumberFormat="1" applyFont="1" applyFill="1" applyBorder="1" applyAlignment="1">
      <alignment horizontal="right" vertical="center"/>
    </xf>
    <xf numFmtId="165" fontId="14" fillId="3" borderId="2" xfId="0" applyNumberFormat="1" applyFont="1" applyFill="1" applyBorder="1" applyAlignment="1">
      <alignment horizontal="right" vertical="center"/>
    </xf>
    <xf numFmtId="164" fontId="2" fillId="0" borderId="0" xfId="0" applyNumberFormat="1" applyFont="1"/>
    <xf numFmtId="165" fontId="6" fillId="2" borderId="4" xfId="0" applyNumberFormat="1" applyFont="1" applyFill="1" applyBorder="1" applyAlignment="1">
      <alignment vertical="center"/>
    </xf>
    <xf numFmtId="43" fontId="10" fillId="2" borderId="1" xfId="1" applyFont="1" applyFill="1" applyBorder="1" applyAlignment="1">
      <alignment horizontal="center" wrapText="1"/>
    </xf>
    <xf numFmtId="43" fontId="11" fillId="2" borderId="1" xfId="1" applyFont="1" applyFill="1" applyBorder="1" applyAlignment="1">
      <alignment horizontal="center" vertical="center"/>
    </xf>
    <xf numFmtId="43" fontId="14" fillId="3" borderId="2" xfId="1" applyFont="1" applyFill="1" applyBorder="1" applyAlignment="1">
      <alignment horizontal="right" vertical="center"/>
    </xf>
    <xf numFmtId="43" fontId="15" fillId="4" borderId="3" xfId="1" applyFont="1" applyFill="1" applyBorder="1" applyAlignment="1">
      <alignment horizontal="right" vertical="center"/>
    </xf>
    <xf numFmtId="43" fontId="16" fillId="0" borderId="6" xfId="1" applyFont="1" applyBorder="1" applyAlignment="1">
      <alignment vertical="center"/>
    </xf>
    <xf numFmtId="43" fontId="16" fillId="0" borderId="0" xfId="1" applyFont="1" applyAlignment="1">
      <alignment horizontal="right" vertical="center"/>
    </xf>
    <xf numFmtId="43" fontId="10" fillId="5" borderId="3" xfId="1" applyFont="1" applyFill="1" applyBorder="1" applyAlignment="1">
      <alignment horizontal="right" vertical="center"/>
    </xf>
    <xf numFmtId="43" fontId="9" fillId="6" borderId="3" xfId="1" applyFont="1" applyFill="1" applyBorder="1" applyAlignment="1">
      <alignment horizontal="right" vertical="center"/>
    </xf>
    <xf numFmtId="43" fontId="17" fillId="7" borderId="3" xfId="1" applyFont="1" applyFill="1" applyBorder="1" applyAlignment="1">
      <alignment horizontal="right" vertical="center"/>
    </xf>
    <xf numFmtId="43" fontId="12" fillId="8" borderId="3" xfId="1" applyFont="1" applyFill="1" applyBorder="1" applyAlignment="1">
      <alignment horizontal="right" vertical="center"/>
    </xf>
    <xf numFmtId="43" fontId="12" fillId="0" borderId="3" xfId="1" applyFont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center"/>
    </xf>
    <xf numFmtId="165" fontId="0" fillId="0" borderId="0" xfId="0" applyNumberFormat="1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zoomScaleNormal="100" workbookViewId="0">
      <pane ySplit="7" topLeftCell="A8" activePane="bottomLeft" state="frozen"/>
      <selection pane="bottomLeft" activeCell="A34" sqref="A34"/>
    </sheetView>
  </sheetViews>
  <sheetFormatPr defaultColWidth="9.140625" defaultRowHeight="15" x14ac:dyDescent="0.25"/>
  <cols>
    <col min="1" max="1" width="74" style="1" customWidth="1"/>
    <col min="2" max="4" width="19.7109375" style="1" customWidth="1"/>
  </cols>
  <sheetData>
    <row r="1" spans="1:4" s="2" customFormat="1" ht="20.100000000000001" customHeight="1" x14ac:dyDescent="0.2">
      <c r="A1" s="3" t="s">
        <v>0</v>
      </c>
      <c r="B1" s="4"/>
      <c r="C1" s="4"/>
      <c r="D1" s="4"/>
    </row>
    <row r="2" spans="1:4" s="5" customFormat="1" ht="30" customHeight="1" x14ac:dyDescent="0.25">
      <c r="A2" s="67" t="s">
        <v>1</v>
      </c>
      <c r="B2" s="67"/>
      <c r="C2" s="67"/>
      <c r="D2" s="67"/>
    </row>
    <row r="3" spans="1:4" s="5" customFormat="1" ht="30" customHeight="1" x14ac:dyDescent="0.25">
      <c r="A3" s="68" t="s">
        <v>2</v>
      </c>
      <c r="B3" s="68"/>
      <c r="C3" s="68"/>
      <c r="D3" s="68"/>
    </row>
    <row r="4" spans="1:4" s="6" customFormat="1" ht="24.95" customHeight="1" x14ac:dyDescent="0.3">
      <c r="A4" s="68" t="s">
        <v>3</v>
      </c>
      <c r="B4" s="68"/>
      <c r="C4" s="68"/>
      <c r="D4" s="68"/>
    </row>
    <row r="5" spans="1:4" s="7" customFormat="1" ht="24.95" customHeight="1" x14ac:dyDescent="0.25">
      <c r="A5" s="8" t="s">
        <v>4</v>
      </c>
      <c r="B5" s="9"/>
      <c r="C5" s="9"/>
      <c r="D5" s="9"/>
    </row>
    <row r="6" spans="1:4" ht="57.6" customHeight="1" x14ac:dyDescent="0.25">
      <c r="A6" s="10" t="s">
        <v>5</v>
      </c>
      <c r="B6" s="10" t="s">
        <v>270</v>
      </c>
      <c r="C6" s="10" t="s">
        <v>6</v>
      </c>
      <c r="D6" s="10" t="s">
        <v>7</v>
      </c>
    </row>
    <row r="7" spans="1:4" s="11" customFormat="1" ht="15.95" customHeight="1" x14ac:dyDescent="0.25">
      <c r="A7" s="12" t="s">
        <v>8</v>
      </c>
      <c r="B7" s="12">
        <f>COLUMN()</f>
        <v>2</v>
      </c>
      <c r="C7" s="12">
        <f>COLUMN()</f>
        <v>3</v>
      </c>
      <c r="D7" s="12">
        <f>COLUMN()</f>
        <v>4</v>
      </c>
    </row>
    <row r="8" spans="1:4" s="11" customFormat="1" ht="24.95" customHeight="1" x14ac:dyDescent="0.25">
      <c r="A8" s="13" t="s">
        <v>9</v>
      </c>
      <c r="B8" s="14">
        <v>2082848.1</v>
      </c>
      <c r="C8" s="14">
        <v>1774879</v>
      </c>
      <c r="D8" s="14">
        <f>1985920-27106</f>
        <v>1958814</v>
      </c>
    </row>
    <row r="9" spans="1:4" s="11" customFormat="1" ht="24.95" customHeight="1" x14ac:dyDescent="0.25">
      <c r="A9" s="13" t="s">
        <v>10</v>
      </c>
      <c r="B9" s="14">
        <v>0</v>
      </c>
      <c r="C9" s="14">
        <v>6000</v>
      </c>
      <c r="D9" s="14">
        <v>2558</v>
      </c>
    </row>
    <row r="10" spans="1:4" s="15" customFormat="1" ht="30" customHeight="1" x14ac:dyDescent="0.25">
      <c r="A10" s="16" t="s">
        <v>11</v>
      </c>
      <c r="B10" s="17">
        <f>B8+B9</f>
        <v>2082848.1</v>
      </c>
      <c r="C10" s="17">
        <f>C8+C9</f>
        <v>1780879</v>
      </c>
      <c r="D10" s="17">
        <f>D8+D9</f>
        <v>1961372</v>
      </c>
    </row>
    <row r="11" spans="1:4" s="11" customFormat="1" ht="24.95" customHeight="1" x14ac:dyDescent="0.25">
      <c r="A11" s="13" t="s">
        <v>12</v>
      </c>
      <c r="B11" s="14">
        <v>1832025.77</v>
      </c>
      <c r="C11" s="14">
        <v>1716573</v>
      </c>
      <c r="D11" s="14">
        <v>1856768</v>
      </c>
    </row>
    <row r="12" spans="1:4" s="11" customFormat="1" ht="24.95" customHeight="1" x14ac:dyDescent="0.25">
      <c r="A12" s="13" t="s">
        <v>13</v>
      </c>
      <c r="B12" s="14">
        <v>214089.13</v>
      </c>
      <c r="C12" s="14">
        <v>91600</v>
      </c>
      <c r="D12" s="14">
        <v>131710</v>
      </c>
    </row>
    <row r="13" spans="1:4" ht="30" customHeight="1" x14ac:dyDescent="0.25">
      <c r="A13" s="16" t="s">
        <v>14</v>
      </c>
      <c r="B13" s="17">
        <f>B11+B12</f>
        <v>2046114.9</v>
      </c>
      <c r="C13" s="17">
        <f>C11+C12</f>
        <v>1808173</v>
      </c>
      <c r="D13" s="17">
        <f>D11+D12</f>
        <v>1988478</v>
      </c>
    </row>
    <row r="14" spans="1:4" ht="30" customHeight="1" x14ac:dyDescent="0.25">
      <c r="A14" s="16" t="s">
        <v>15</v>
      </c>
      <c r="B14" s="17">
        <f>B8+B9-B11-B12</f>
        <v>36733.20000000007</v>
      </c>
      <c r="C14" s="17">
        <f>C8+C9-C11-C12</f>
        <v>-27294</v>
      </c>
      <c r="D14" s="17">
        <f>D8+D9-D11-D12</f>
        <v>-27106</v>
      </c>
    </row>
    <row r="15" spans="1:4" x14ac:dyDescent="0.25">
      <c r="A15" s="18"/>
      <c r="B15" s="19"/>
      <c r="C15" s="19"/>
      <c r="D15" s="19"/>
    </row>
    <row r="16" spans="1:4" x14ac:dyDescent="0.25">
      <c r="A16" s="18"/>
      <c r="B16" s="19"/>
      <c r="C16" s="19"/>
      <c r="D16" s="19"/>
    </row>
    <row r="17" spans="1:4" s="7" customFormat="1" ht="21.75" customHeight="1" x14ac:dyDescent="0.2">
      <c r="A17" s="20" t="s">
        <v>16</v>
      </c>
      <c r="B17" s="9"/>
      <c r="C17" s="9"/>
      <c r="D17" s="9"/>
    </row>
    <row r="18" spans="1:4" ht="57.6" customHeight="1" x14ac:dyDescent="0.25">
      <c r="A18" s="10" t="s">
        <v>5</v>
      </c>
      <c r="B18" s="10" t="str">
        <f t="shared" ref="B18:D18" si="0">B6</f>
        <v>Izvršenje 2025</v>
      </c>
      <c r="C18" s="10" t="str">
        <f t="shared" si="0"/>
        <v>Izvorni plan
2026.</v>
      </c>
      <c r="D18" s="10" t="str">
        <f t="shared" si="0"/>
        <v>Tekući plan
2026.</v>
      </c>
    </row>
    <row r="19" spans="1:4" s="11" customFormat="1" ht="15.95" customHeight="1" x14ac:dyDescent="0.25">
      <c r="A19" s="12" t="s">
        <v>8</v>
      </c>
      <c r="B19" s="12">
        <f>COLUMN()</f>
        <v>2</v>
      </c>
      <c r="C19" s="12">
        <f>COLUMN()</f>
        <v>3</v>
      </c>
      <c r="D19" s="12">
        <f>COLUMN()</f>
        <v>4</v>
      </c>
    </row>
    <row r="20" spans="1:4" s="11" customFormat="1" ht="24.95" customHeight="1" x14ac:dyDescent="0.25">
      <c r="A20" s="13" t="s">
        <v>17</v>
      </c>
      <c r="B20" s="14">
        <v>0</v>
      </c>
      <c r="C20" s="14">
        <v>0</v>
      </c>
      <c r="D20" s="14">
        <v>0</v>
      </c>
    </row>
    <row r="21" spans="1:4" s="11" customFormat="1" ht="24.95" customHeight="1" x14ac:dyDescent="0.25">
      <c r="A21" s="13" t="s">
        <v>18</v>
      </c>
      <c r="B21" s="14">
        <v>0</v>
      </c>
      <c r="C21" s="14">
        <v>0</v>
      </c>
      <c r="D21" s="14">
        <v>0</v>
      </c>
    </row>
    <row r="22" spans="1:4" s="11" customFormat="1" ht="30" customHeight="1" x14ac:dyDescent="0.25">
      <c r="A22" s="16" t="s">
        <v>19</v>
      </c>
      <c r="B22" s="17">
        <f>B20-B21</f>
        <v>0</v>
      </c>
      <c r="C22" s="17">
        <f>C20-C21</f>
        <v>0</v>
      </c>
      <c r="D22" s="17">
        <f>D20-D21</f>
        <v>0</v>
      </c>
    </row>
    <row r="23" spans="1:4" s="11" customFormat="1" ht="24.95" customHeight="1" x14ac:dyDescent="0.25">
      <c r="A23" s="13" t="s">
        <v>20</v>
      </c>
      <c r="B23" s="14">
        <v>106737.19</v>
      </c>
      <c r="C23" s="14">
        <v>67294</v>
      </c>
      <c r="D23" s="14">
        <v>143470</v>
      </c>
    </row>
    <row r="24" spans="1:4" s="11" customFormat="1" ht="24.95" customHeight="1" x14ac:dyDescent="0.25">
      <c r="A24" s="13" t="s">
        <v>21</v>
      </c>
      <c r="B24" s="14">
        <v>143470.39000000001</v>
      </c>
      <c r="C24" s="14">
        <v>40000</v>
      </c>
      <c r="D24" s="14">
        <v>116364</v>
      </c>
    </row>
    <row r="25" spans="1:4" ht="30" customHeight="1" x14ac:dyDescent="0.25">
      <c r="A25" s="16" t="s">
        <v>22</v>
      </c>
      <c r="B25" s="17">
        <f>B20-B21+B23-B24</f>
        <v>-36733.200000000012</v>
      </c>
      <c r="C25" s="17">
        <f>C20-C21+C23-C24</f>
        <v>27294</v>
      </c>
      <c r="D25" s="17">
        <f>D20-D21+D23-D24</f>
        <v>27106</v>
      </c>
    </row>
    <row r="26" spans="1:4" ht="30" customHeight="1" x14ac:dyDescent="0.25">
      <c r="A26" s="16" t="s">
        <v>23</v>
      </c>
      <c r="B26" s="17">
        <f>B14+B25</f>
        <v>5.8207660913467407E-11</v>
      </c>
      <c r="C26" s="17">
        <f>C14+C25</f>
        <v>0</v>
      </c>
      <c r="D26" s="17">
        <f>D14+D25</f>
        <v>0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66" t="s">
        <v>278</v>
      </c>
      <c r="C29" s="21"/>
    </row>
    <row r="30" spans="1:4" x14ac:dyDescent="0.25">
      <c r="A30" s="66" t="s">
        <v>277</v>
      </c>
    </row>
    <row r="31" spans="1:4" x14ac:dyDescent="0.25">
      <c r="A31" s="66" t="s">
        <v>274</v>
      </c>
      <c r="C31" s="69" t="s">
        <v>275</v>
      </c>
      <c r="D31" s="69"/>
    </row>
    <row r="32" spans="1:4" x14ac:dyDescent="0.25">
      <c r="C32" s="69" t="s">
        <v>276</v>
      </c>
      <c r="D32" s="69"/>
    </row>
  </sheetData>
  <mergeCells count="5">
    <mergeCell ref="A2:D2"/>
    <mergeCell ref="A4:D4"/>
    <mergeCell ref="A3:D3"/>
    <mergeCell ref="C31:D31"/>
    <mergeCell ref="C32:D32"/>
  </mergeCells>
  <pageMargins left="0.39370078740157499" right="0.39370078740157499" top="0.39370078740157499" bottom="0.511811023622047" header="0" footer="0.31496062992126"/>
  <pageSetup paperSize="9" scale="10" fitToHeight="0" orientation="portrait" r:id="rId1"/>
  <headerFoot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3"/>
  <sheetViews>
    <sheetView zoomScaleNormal="100" workbookViewId="0">
      <pane ySplit="6" topLeftCell="A7" activePane="bottomLeft" state="frozen"/>
      <selection pane="bottomLeft" activeCell="N48" sqref="N48"/>
    </sheetView>
  </sheetViews>
  <sheetFormatPr defaultColWidth="9.140625" defaultRowHeight="15" x14ac:dyDescent="0.25"/>
  <cols>
    <col min="1" max="1" width="66.140625" style="1" customWidth="1"/>
    <col min="2" max="2" width="20.85546875" style="1" customWidth="1"/>
    <col min="3" max="4" width="16.140625" style="1" customWidth="1"/>
    <col min="5" max="5" width="16.7109375" style="1" customWidth="1"/>
  </cols>
  <sheetData>
    <row r="1" spans="1:5" s="5" customFormat="1" ht="30" customHeight="1" x14ac:dyDescent="0.25">
      <c r="A1" s="68" t="s">
        <v>2</v>
      </c>
      <c r="B1" s="68"/>
      <c r="C1" s="68"/>
      <c r="D1" s="68"/>
      <c r="E1" s="68"/>
    </row>
    <row r="2" spans="1:5" s="5" customFormat="1" ht="30" customHeight="1" x14ac:dyDescent="0.25">
      <c r="A2" s="68" t="s">
        <v>24</v>
      </c>
      <c r="B2" s="68"/>
      <c r="C2" s="68"/>
      <c r="D2" s="68"/>
      <c r="E2" s="68"/>
    </row>
    <row r="3" spans="1:5" s="6" customFormat="1" ht="24.95" customHeight="1" x14ac:dyDescent="0.3">
      <c r="A3" s="68" t="s">
        <v>25</v>
      </c>
      <c r="B3" s="68"/>
      <c r="C3" s="68"/>
      <c r="D3" s="68"/>
      <c r="E3" s="68"/>
    </row>
    <row r="4" spans="1:5" s="7" customFormat="1" ht="24.95" customHeight="1" x14ac:dyDescent="0.25">
      <c r="A4" s="8" t="s">
        <v>26</v>
      </c>
      <c r="B4" s="9"/>
      <c r="C4" s="9"/>
      <c r="D4" s="9"/>
      <c r="E4" s="9"/>
    </row>
    <row r="5" spans="1:5" ht="57.6" customHeight="1" x14ac:dyDescent="0.25">
      <c r="A5" s="10" t="s">
        <v>27</v>
      </c>
      <c r="B5" s="10" t="s">
        <v>270</v>
      </c>
      <c r="C5" s="10" t="s">
        <v>6</v>
      </c>
      <c r="D5" s="10" t="s">
        <v>273</v>
      </c>
      <c r="E5" s="10" t="s">
        <v>7</v>
      </c>
    </row>
    <row r="6" spans="1:5" s="11" customFormat="1" ht="15.95" customHeight="1" x14ac:dyDescent="0.25">
      <c r="A6" s="12" t="s">
        <v>8</v>
      </c>
      <c r="B6" s="12">
        <f>COLUMN()</f>
        <v>2</v>
      </c>
      <c r="C6" s="12">
        <v>3</v>
      </c>
      <c r="D6" s="12">
        <v>4</v>
      </c>
      <c r="E6" s="12">
        <f>COLUMN()</f>
        <v>5</v>
      </c>
    </row>
    <row r="7" spans="1:5" x14ac:dyDescent="0.25">
      <c r="A7" s="22" t="s">
        <v>9</v>
      </c>
      <c r="B7" s="23">
        <f>SUBTOTAL(9,B10:B43)</f>
        <v>2082848.1</v>
      </c>
      <c r="C7" s="23">
        <f>C9+C13+C17+C22+C26+C29+C32+C35+C38+C41</f>
        <v>1802173</v>
      </c>
      <c r="D7" s="23">
        <f>+E7-C7</f>
        <v>183747</v>
      </c>
      <c r="E7" s="23">
        <f>SUBTOTAL(9,E10:E43)</f>
        <v>1985920</v>
      </c>
    </row>
    <row r="8" spans="1:5" x14ac:dyDescent="0.25">
      <c r="A8" s="24" t="s">
        <v>28</v>
      </c>
      <c r="B8" s="25">
        <f>SUBTOTAL(9,B10:B20)</f>
        <v>604826.92000000004</v>
      </c>
      <c r="C8" s="25">
        <f>+C9+C13+C17</f>
        <v>172337</v>
      </c>
      <c r="D8" s="25">
        <f t="shared" ref="D8:D48" si="0">+E8-C8</f>
        <v>188035</v>
      </c>
      <c r="E8" s="25">
        <f>SUBTOTAL(9,E10:E20)</f>
        <v>360372</v>
      </c>
    </row>
    <row r="9" spans="1:5" x14ac:dyDescent="0.25">
      <c r="A9" s="26" t="s">
        <v>29</v>
      </c>
      <c r="B9" s="27">
        <f>SUBTOTAL(9,B10:B12)</f>
        <v>109646.57999999999</v>
      </c>
      <c r="C9" s="46">
        <f>SUBTOTAL(9,C10:C12)</f>
        <v>67896</v>
      </c>
      <c r="D9" s="46">
        <f t="shared" si="0"/>
        <v>70051</v>
      </c>
      <c r="E9" s="27">
        <f>SUBTOTAL(9,E10:E12)</f>
        <v>137947</v>
      </c>
    </row>
    <row r="10" spans="1:5" x14ac:dyDescent="0.25">
      <c r="A10" s="28" t="s">
        <v>30</v>
      </c>
      <c r="B10" s="29">
        <v>38752.379999999997</v>
      </c>
      <c r="C10" s="47">
        <v>12135</v>
      </c>
      <c r="D10" s="47">
        <f t="shared" si="0"/>
        <v>16895</v>
      </c>
      <c r="E10" s="29">
        <v>29030</v>
      </c>
    </row>
    <row r="11" spans="1:5" x14ac:dyDescent="0.25">
      <c r="A11" s="28" t="s">
        <v>31</v>
      </c>
      <c r="B11" s="29">
        <v>0</v>
      </c>
      <c r="C11" s="47">
        <v>0</v>
      </c>
      <c r="D11" s="47">
        <f t="shared" si="0"/>
        <v>66600</v>
      </c>
      <c r="E11" s="29">
        <v>66600</v>
      </c>
    </row>
    <row r="12" spans="1:5" x14ac:dyDescent="0.25">
      <c r="A12" s="28" t="s">
        <v>32</v>
      </c>
      <c r="B12" s="29">
        <v>70894.2</v>
      </c>
      <c r="C12" s="47">
        <v>55761</v>
      </c>
      <c r="D12" s="47">
        <f t="shared" si="0"/>
        <v>-13444</v>
      </c>
      <c r="E12" s="29">
        <v>42317</v>
      </c>
    </row>
    <row r="13" spans="1:5" x14ac:dyDescent="0.25">
      <c r="A13" s="26" t="s">
        <v>33</v>
      </c>
      <c r="B13" s="27">
        <f>SUBTOTAL(9,B14:B16)</f>
        <v>237300.33</v>
      </c>
      <c r="C13" s="46">
        <f>SUBTOTAL(9,C14:C16)</f>
        <v>1000</v>
      </c>
      <c r="D13" s="46">
        <f>+E13-C13</f>
        <v>47646</v>
      </c>
      <c r="E13" s="27">
        <f>SUBTOTAL(9,E14:E15)</f>
        <v>48646</v>
      </c>
    </row>
    <row r="14" spans="1:5" x14ac:dyDescent="0.25">
      <c r="A14" s="28" t="s">
        <v>34</v>
      </c>
      <c r="B14" s="29">
        <v>149153.32999999999</v>
      </c>
      <c r="C14" s="47">
        <v>1000</v>
      </c>
      <c r="D14" s="47">
        <f t="shared" si="0"/>
        <v>37646</v>
      </c>
      <c r="E14" s="29">
        <v>38646</v>
      </c>
    </row>
    <row r="15" spans="1:5" x14ac:dyDescent="0.25">
      <c r="A15" s="28" t="s">
        <v>35</v>
      </c>
      <c r="B15" s="29">
        <v>80147</v>
      </c>
      <c r="C15" s="47">
        <v>0</v>
      </c>
      <c r="D15" s="47">
        <f t="shared" si="0"/>
        <v>10000</v>
      </c>
      <c r="E15" s="29">
        <v>10000</v>
      </c>
    </row>
    <row r="16" spans="1:5" x14ac:dyDescent="0.25">
      <c r="A16" s="44" t="s">
        <v>271</v>
      </c>
      <c r="B16" s="29">
        <v>8000</v>
      </c>
      <c r="C16" s="47"/>
      <c r="D16" s="47">
        <f t="shared" si="0"/>
        <v>0</v>
      </c>
      <c r="E16" s="29"/>
    </row>
    <row r="17" spans="1:12" x14ac:dyDescent="0.25">
      <c r="A17" s="26" t="s">
        <v>36</v>
      </c>
      <c r="B17" s="27">
        <f>SUBTOTAL(9,B18:B20)</f>
        <v>257880.00999999998</v>
      </c>
      <c r="C17" s="46">
        <f>SUBTOTAL(9,C18:C20)</f>
        <v>103441</v>
      </c>
      <c r="D17" s="46">
        <f t="shared" si="0"/>
        <v>70338</v>
      </c>
      <c r="E17" s="27">
        <f>SUBTOTAL(9,E18:E20)</f>
        <v>173779</v>
      </c>
    </row>
    <row r="18" spans="1:12" x14ac:dyDescent="0.25">
      <c r="A18" s="28" t="s">
        <v>37</v>
      </c>
      <c r="B18" s="29">
        <v>137135.85</v>
      </c>
      <c r="C18" s="47">
        <v>20000</v>
      </c>
      <c r="D18" s="47">
        <f t="shared" si="0"/>
        <v>106330</v>
      </c>
      <c r="E18" s="29">
        <v>126330</v>
      </c>
    </row>
    <row r="19" spans="1:12" x14ac:dyDescent="0.25">
      <c r="A19" s="28" t="s">
        <v>38</v>
      </c>
      <c r="B19" s="29">
        <v>116511.51</v>
      </c>
      <c r="C19" s="47">
        <v>80000</v>
      </c>
      <c r="D19" s="47">
        <f t="shared" si="0"/>
        <v>-36990</v>
      </c>
      <c r="E19" s="29">
        <v>43010</v>
      </c>
    </row>
    <row r="20" spans="1:12" x14ac:dyDescent="0.25">
      <c r="A20" s="28" t="s">
        <v>39</v>
      </c>
      <c r="B20" s="29">
        <v>4232.6499999999996</v>
      </c>
      <c r="C20" s="47">
        <f>2753+688</f>
        <v>3441</v>
      </c>
      <c r="D20" s="47">
        <f t="shared" si="0"/>
        <v>998</v>
      </c>
      <c r="E20" s="29">
        <v>4439</v>
      </c>
    </row>
    <row r="21" spans="1:12" x14ac:dyDescent="0.25">
      <c r="A21" s="24" t="s">
        <v>40</v>
      </c>
      <c r="B21" s="25">
        <f>SUBTOTAL(9,B23:B24)</f>
        <v>76.540000000000006</v>
      </c>
      <c r="C21" s="48">
        <f>+C22</f>
        <v>105</v>
      </c>
      <c r="D21" s="48">
        <f t="shared" si="0"/>
        <v>400</v>
      </c>
      <c r="E21" s="25">
        <f>SUBTOTAL(9,E23:E24)</f>
        <v>505</v>
      </c>
    </row>
    <row r="22" spans="1:12" x14ac:dyDescent="0.25">
      <c r="A22" s="26" t="s">
        <v>41</v>
      </c>
      <c r="B22" s="27">
        <f>SUBTOTAL(9,B23:B24)</f>
        <v>76.540000000000006</v>
      </c>
      <c r="C22" s="46">
        <f>SUBTOTAL(9,C23:C24)</f>
        <v>105</v>
      </c>
      <c r="D22" s="46">
        <f t="shared" si="0"/>
        <v>400</v>
      </c>
      <c r="E22" s="27">
        <f>SUBTOTAL(9,E23:E24)</f>
        <v>505</v>
      </c>
    </row>
    <row r="23" spans="1:12" x14ac:dyDescent="0.25">
      <c r="A23" s="28" t="s">
        <v>42</v>
      </c>
      <c r="B23" s="29">
        <v>76.540000000000006</v>
      </c>
      <c r="C23" s="47">
        <v>105</v>
      </c>
      <c r="D23" s="47">
        <f t="shared" si="0"/>
        <v>0</v>
      </c>
      <c r="E23" s="29">
        <v>105</v>
      </c>
    </row>
    <row r="24" spans="1:12" x14ac:dyDescent="0.25">
      <c r="A24" s="28" t="s">
        <v>43</v>
      </c>
      <c r="B24" s="29">
        <v>0</v>
      </c>
      <c r="C24" s="47"/>
      <c r="D24" s="47">
        <f t="shared" si="0"/>
        <v>400</v>
      </c>
      <c r="E24" s="29">
        <v>400</v>
      </c>
    </row>
    <row r="25" spans="1:12" x14ac:dyDescent="0.25">
      <c r="A25" s="24" t="s">
        <v>44</v>
      </c>
      <c r="B25" s="25">
        <f>SUBTOTAL(9,B27:B27)</f>
        <v>18363.2</v>
      </c>
      <c r="C25" s="48">
        <f>+C26</f>
        <v>16998</v>
      </c>
      <c r="D25" s="48">
        <f t="shared" si="0"/>
        <v>-4486</v>
      </c>
      <c r="E25" s="25">
        <f>SUBTOTAL(9,E27:E27)</f>
        <v>12512</v>
      </c>
    </row>
    <row r="26" spans="1:12" x14ac:dyDescent="0.25">
      <c r="A26" s="26" t="s">
        <v>45</v>
      </c>
      <c r="B26" s="27">
        <f>SUBTOTAL(9,B27:B27)</f>
        <v>18363.2</v>
      </c>
      <c r="C26" s="46">
        <f>+C27</f>
        <v>16998</v>
      </c>
      <c r="D26" s="46">
        <f t="shared" si="0"/>
        <v>-4486</v>
      </c>
      <c r="E26" s="27">
        <f>SUBTOTAL(9,E27:E27)</f>
        <v>12512</v>
      </c>
    </row>
    <row r="27" spans="1:12" x14ac:dyDescent="0.25">
      <c r="A27" s="28" t="s">
        <v>46</v>
      </c>
      <c r="B27" s="29">
        <v>18363.2</v>
      </c>
      <c r="C27" s="47">
        <v>16998</v>
      </c>
      <c r="D27" s="47">
        <f t="shared" si="0"/>
        <v>-4486</v>
      </c>
      <c r="E27" s="29">
        <v>12512</v>
      </c>
    </row>
    <row r="28" spans="1:12" x14ac:dyDescent="0.25">
      <c r="A28" s="24" t="s">
        <v>47</v>
      </c>
      <c r="B28" s="25">
        <f>SUBTOTAL(9,B30:B33)</f>
        <v>495311.41000000003</v>
      </c>
      <c r="C28" s="48">
        <f>+C29+C32</f>
        <v>475237</v>
      </c>
      <c r="D28" s="48">
        <f t="shared" si="0"/>
        <v>-14</v>
      </c>
      <c r="E28" s="25">
        <f>SUBTOTAL(9,E30:E33)</f>
        <v>475223</v>
      </c>
    </row>
    <row r="29" spans="1:12" x14ac:dyDescent="0.25">
      <c r="A29" s="26" t="s">
        <v>48</v>
      </c>
      <c r="B29" s="27">
        <f>SUBTOTAL(9,B30:B31)</f>
        <v>492211.41000000003</v>
      </c>
      <c r="C29" s="46">
        <f>SUBTOTAL(9,C30:C31)</f>
        <v>472237</v>
      </c>
      <c r="D29" s="46">
        <f t="shared" si="0"/>
        <v>1982</v>
      </c>
      <c r="E29" s="27">
        <f>SUBTOTAL(9,E30:E31)</f>
        <v>474219</v>
      </c>
    </row>
    <row r="30" spans="1:12" x14ac:dyDescent="0.25">
      <c r="A30" s="28" t="s">
        <v>49</v>
      </c>
      <c r="B30" s="29">
        <v>67764.14</v>
      </c>
      <c r="C30" s="47">
        <v>40000</v>
      </c>
      <c r="D30" s="47">
        <f t="shared" si="0"/>
        <v>2000</v>
      </c>
      <c r="E30" s="29">
        <v>42000</v>
      </c>
    </row>
    <row r="31" spans="1:12" x14ac:dyDescent="0.25">
      <c r="A31" s="28" t="s">
        <v>50</v>
      </c>
      <c r="B31" s="29">
        <v>424447.27</v>
      </c>
      <c r="C31" s="47">
        <v>432237</v>
      </c>
      <c r="D31" s="47">
        <f t="shared" si="0"/>
        <v>-18</v>
      </c>
      <c r="E31" s="29">
        <v>432219</v>
      </c>
      <c r="L31" s="65"/>
    </row>
    <row r="32" spans="1:12" x14ac:dyDescent="0.25">
      <c r="A32" s="26" t="s">
        <v>51</v>
      </c>
      <c r="B32" s="27">
        <f>SUBTOTAL(9,B33:B33)</f>
        <v>3100</v>
      </c>
      <c r="C32" s="46">
        <f>SUBTOTAL(9,C33:C33)</f>
        <v>3000</v>
      </c>
      <c r="D32" s="46">
        <f>+E32-C32</f>
        <v>-1996</v>
      </c>
      <c r="E32" s="27">
        <f>SUBTOTAL(9,E33:E33)</f>
        <v>1004</v>
      </c>
    </row>
    <row r="33" spans="1:5" x14ac:dyDescent="0.25">
      <c r="A33" s="28" t="s">
        <v>52</v>
      </c>
      <c r="B33" s="29">
        <v>3100</v>
      </c>
      <c r="C33" s="47">
        <v>3000</v>
      </c>
      <c r="D33" s="47">
        <f t="shared" si="0"/>
        <v>-1996</v>
      </c>
      <c r="E33" s="29">
        <v>1004</v>
      </c>
    </row>
    <row r="34" spans="1:5" x14ac:dyDescent="0.25">
      <c r="A34" s="24" t="s">
        <v>53</v>
      </c>
      <c r="B34" s="25">
        <f>SUBTOTAL(9,B36:B36)</f>
        <v>930056.38</v>
      </c>
      <c r="C34" s="48">
        <f>+C35</f>
        <v>1100000</v>
      </c>
      <c r="D34" s="48">
        <f t="shared" si="0"/>
        <v>0</v>
      </c>
      <c r="E34" s="25">
        <f>SUBTOTAL(9,E36:E36)</f>
        <v>1100000</v>
      </c>
    </row>
    <row r="35" spans="1:5" x14ac:dyDescent="0.25">
      <c r="A35" s="26" t="s">
        <v>54</v>
      </c>
      <c r="B35" s="27">
        <f>SUBTOTAL(9,B36:B36)</f>
        <v>930056.38</v>
      </c>
      <c r="C35" s="46">
        <f>SUBTOTAL(9,C36:C36)</f>
        <v>1100000</v>
      </c>
      <c r="D35" s="46">
        <f t="shared" si="0"/>
        <v>0</v>
      </c>
      <c r="E35" s="27">
        <f>SUBTOTAL(9,E36:E36)</f>
        <v>1100000</v>
      </c>
    </row>
    <row r="36" spans="1:5" x14ac:dyDescent="0.25">
      <c r="A36" s="28" t="s">
        <v>55</v>
      </c>
      <c r="B36" s="29">
        <v>930056.38</v>
      </c>
      <c r="C36" s="47">
        <v>1100000</v>
      </c>
      <c r="D36" s="47">
        <f t="shared" si="0"/>
        <v>0</v>
      </c>
      <c r="E36" s="29">
        <v>1100000</v>
      </c>
    </row>
    <row r="37" spans="1:5" x14ac:dyDescent="0.25">
      <c r="A37" s="24" t="s">
        <v>56</v>
      </c>
      <c r="B37" s="25">
        <f>SUBTOTAL(9,B39:B39)</f>
        <v>34213.65</v>
      </c>
      <c r="C37" s="48">
        <v>10202</v>
      </c>
      <c r="D37" s="48">
        <f t="shared" si="0"/>
        <v>0</v>
      </c>
      <c r="E37" s="25">
        <f>SUBTOTAL(9,E39:E39)</f>
        <v>10202</v>
      </c>
    </row>
    <row r="38" spans="1:5" x14ac:dyDescent="0.25">
      <c r="A38" s="26" t="s">
        <v>57</v>
      </c>
      <c r="B38" s="27">
        <f>SUBTOTAL(9,B39:B39)</f>
        <v>34213.65</v>
      </c>
      <c r="C38" s="46">
        <f>SUBTOTAL(9,C39:C39)</f>
        <v>10202</v>
      </c>
      <c r="D38" s="46">
        <f t="shared" si="0"/>
        <v>0</v>
      </c>
      <c r="E38" s="27">
        <f>SUBTOTAL(9,E39:E39)</f>
        <v>10202</v>
      </c>
    </row>
    <row r="39" spans="1:5" x14ac:dyDescent="0.25">
      <c r="A39" s="28" t="s">
        <v>58</v>
      </c>
      <c r="B39" s="29">
        <v>34213.65</v>
      </c>
      <c r="C39" s="47">
        <v>10202</v>
      </c>
      <c r="D39" s="47">
        <f t="shared" si="0"/>
        <v>0</v>
      </c>
      <c r="E39" s="29">
        <v>10202</v>
      </c>
    </row>
    <row r="40" spans="1:5" x14ac:dyDescent="0.25">
      <c r="A40" s="24" t="s">
        <v>59</v>
      </c>
      <c r="B40" s="25">
        <f>SUBTOTAL(9,B42:B43)</f>
        <v>0</v>
      </c>
      <c r="C40" s="48">
        <v>27294</v>
      </c>
      <c r="D40" s="48">
        <f t="shared" si="0"/>
        <v>-188</v>
      </c>
      <c r="E40" s="25">
        <f>SUBTOTAL(9,E42:E43)</f>
        <v>27106</v>
      </c>
    </row>
    <row r="41" spans="1:5" x14ac:dyDescent="0.25">
      <c r="A41" s="26" t="s">
        <v>60</v>
      </c>
      <c r="B41" s="27">
        <f>SUBTOTAL(9,B42:B43)</f>
        <v>0</v>
      </c>
      <c r="C41" s="46">
        <f>SUBTOTAL(9,C42:C43)</f>
        <v>27294</v>
      </c>
      <c r="D41" s="46">
        <f t="shared" si="0"/>
        <v>-188</v>
      </c>
      <c r="E41" s="27">
        <f>SUBTOTAL(9,E42:E43)</f>
        <v>27106</v>
      </c>
    </row>
    <row r="42" spans="1:5" x14ac:dyDescent="0.25">
      <c r="A42" s="28" t="s">
        <v>61</v>
      </c>
      <c r="B42" s="29">
        <v>0</v>
      </c>
      <c r="C42" s="47">
        <v>67294</v>
      </c>
      <c r="D42" s="47">
        <f t="shared" si="0"/>
        <v>76176</v>
      </c>
      <c r="E42" s="29">
        <v>143470</v>
      </c>
    </row>
    <row r="43" spans="1:5" x14ac:dyDescent="0.25">
      <c r="A43" s="28" t="s">
        <v>62</v>
      </c>
      <c r="B43" s="29">
        <v>0</v>
      </c>
      <c r="C43" s="47">
        <v>-40000</v>
      </c>
      <c r="D43" s="47">
        <f>+E43-C43</f>
        <v>-76364</v>
      </c>
      <c r="E43" s="47">
        <v>-116364</v>
      </c>
    </row>
    <row r="44" spans="1:5" x14ac:dyDescent="0.25">
      <c r="A44" s="22" t="s">
        <v>10</v>
      </c>
      <c r="B44" s="23">
        <f>SUBTOTAL(9,B47:B47)</f>
        <v>0</v>
      </c>
      <c r="C44" s="49">
        <f>+C45</f>
        <v>6000</v>
      </c>
      <c r="D44" s="49">
        <f t="shared" si="0"/>
        <v>-3442</v>
      </c>
      <c r="E44" s="23">
        <f>SUBTOTAL(9,E47:E47)</f>
        <v>2558</v>
      </c>
    </row>
    <row r="45" spans="1:5" x14ac:dyDescent="0.25">
      <c r="A45" s="24" t="s">
        <v>63</v>
      </c>
      <c r="B45" s="25">
        <f>SUBTOTAL(9,B47:B47)</f>
        <v>0</v>
      </c>
      <c r="C45" s="48">
        <v>6000</v>
      </c>
      <c r="D45" s="48">
        <f t="shared" si="0"/>
        <v>-3442</v>
      </c>
      <c r="E45" s="25">
        <f>SUBTOTAL(9,E47:E47)</f>
        <v>2558</v>
      </c>
    </row>
    <row r="46" spans="1:5" x14ac:dyDescent="0.25">
      <c r="A46" s="26" t="s">
        <v>64</v>
      </c>
      <c r="B46" s="27">
        <f>SUBTOTAL(9,B47:B47)</f>
        <v>0</v>
      </c>
      <c r="C46" s="46">
        <f>SUBTOTAL(9,C47:C47)</f>
        <v>6000</v>
      </c>
      <c r="D46" s="46">
        <f t="shared" si="0"/>
        <v>-3442</v>
      </c>
      <c r="E46" s="27">
        <f>SUBTOTAL(9,E47:E47)</f>
        <v>2558</v>
      </c>
    </row>
    <row r="47" spans="1:5" x14ac:dyDescent="0.25">
      <c r="A47" s="28" t="s">
        <v>65</v>
      </c>
      <c r="B47" s="29">
        <v>0</v>
      </c>
      <c r="C47" s="47">
        <v>6000</v>
      </c>
      <c r="D47" s="47">
        <f t="shared" si="0"/>
        <v>-3442</v>
      </c>
      <c r="E47" s="29">
        <v>2558</v>
      </c>
    </row>
    <row r="48" spans="1:5" ht="20.100000000000001" customHeight="1" x14ac:dyDescent="0.25">
      <c r="A48" s="30" t="s">
        <v>66</v>
      </c>
      <c r="B48" s="31">
        <f>IFERROR(SUBTOTAL(9,B10:B47),0)</f>
        <v>2082848.1</v>
      </c>
      <c r="C48" s="31">
        <f>+C44+C7</f>
        <v>1808173</v>
      </c>
      <c r="D48" s="31">
        <f t="shared" si="0"/>
        <v>180305</v>
      </c>
      <c r="E48" s="31">
        <f>IFERROR(SUBTOTAL(9,E10:E47),0)</f>
        <v>1988478</v>
      </c>
    </row>
    <row r="49" spans="1:5" x14ac:dyDescent="0.25">
      <c r="A49" s="11"/>
      <c r="B49" s="11"/>
      <c r="C49" s="63"/>
      <c r="D49" s="11"/>
      <c r="E49" s="11"/>
    </row>
    <row r="50" spans="1:5" x14ac:dyDescent="0.25">
      <c r="A50" s="11"/>
      <c r="B50" s="11"/>
      <c r="C50" s="11"/>
      <c r="D50" s="11"/>
      <c r="E50" s="11"/>
    </row>
    <row r="51" spans="1:5" s="7" customFormat="1" ht="24.95" customHeight="1" x14ac:dyDescent="0.25">
      <c r="A51" s="8" t="s">
        <v>67</v>
      </c>
      <c r="B51" s="9"/>
      <c r="C51" s="64"/>
      <c r="D51" s="9"/>
      <c r="E51" s="9"/>
    </row>
    <row r="52" spans="1:5" ht="57.6" customHeight="1" x14ac:dyDescent="0.25">
      <c r="A52" s="32" t="s">
        <v>27</v>
      </c>
      <c r="B52" s="10" t="s">
        <v>270</v>
      </c>
      <c r="C52" s="10" t="s">
        <v>6</v>
      </c>
      <c r="D52" s="10" t="s">
        <v>273</v>
      </c>
      <c r="E52" s="10" t="s">
        <v>7</v>
      </c>
    </row>
    <row r="53" spans="1:5" s="11" customFormat="1" ht="15.95" customHeight="1" x14ac:dyDescent="0.25">
      <c r="A53" s="12" t="s">
        <v>8</v>
      </c>
      <c r="B53" s="12">
        <f>COLUMN()</f>
        <v>2</v>
      </c>
      <c r="C53" s="12">
        <v>3</v>
      </c>
      <c r="D53" s="12">
        <v>4</v>
      </c>
      <c r="E53" s="12">
        <f>COLUMN()</f>
        <v>5</v>
      </c>
    </row>
    <row r="54" spans="1:5" x14ac:dyDescent="0.25">
      <c r="A54" s="22" t="s">
        <v>12</v>
      </c>
      <c r="B54" s="23">
        <f>SUBTOTAL(9,B57:B103)</f>
        <v>1832025.76</v>
      </c>
      <c r="C54" s="23">
        <f>+C55+C62+C92+C98+C101</f>
        <v>1716573</v>
      </c>
      <c r="D54" s="49">
        <v>1716573</v>
      </c>
      <c r="E54" s="23">
        <f>SUBTOTAL(9,E57:E103)</f>
        <v>1856768</v>
      </c>
    </row>
    <row r="55" spans="1:5" x14ac:dyDescent="0.25">
      <c r="A55" s="24" t="s">
        <v>68</v>
      </c>
      <c r="B55" s="25">
        <f>SUBTOTAL(9,B57:B61)</f>
        <v>1118326.1200000001</v>
      </c>
      <c r="C55" s="25">
        <f>+C56+C58+C60</f>
        <v>1268693</v>
      </c>
      <c r="D55" s="48">
        <v>1268693</v>
      </c>
      <c r="E55" s="25">
        <f>SUBTOTAL(9,E57:E61)</f>
        <v>1227456</v>
      </c>
    </row>
    <row r="56" spans="1:5" x14ac:dyDescent="0.25">
      <c r="A56" s="26" t="s">
        <v>69</v>
      </c>
      <c r="B56" s="27">
        <f>SUBTOTAL(9,B57:B57)</f>
        <v>933882.72</v>
      </c>
      <c r="C56" s="27">
        <f t="shared" ref="C56:D56" si="1">SUBTOTAL(9,C57:C57)</f>
        <v>1042373</v>
      </c>
      <c r="D56" s="46">
        <f t="shared" si="1"/>
        <v>-20002</v>
      </c>
      <c r="E56" s="27">
        <f>SUBTOTAL(9,E57:E57)</f>
        <v>1022371</v>
      </c>
    </row>
    <row r="57" spans="1:5" x14ac:dyDescent="0.25">
      <c r="A57" s="28" t="s">
        <v>70</v>
      </c>
      <c r="B57" s="29">
        <v>933882.72</v>
      </c>
      <c r="C57" s="29">
        <v>1042373</v>
      </c>
      <c r="D57" s="47">
        <f>+E57-C57</f>
        <v>-20002</v>
      </c>
      <c r="E57" s="29">
        <v>1022371</v>
      </c>
    </row>
    <row r="58" spans="1:5" x14ac:dyDescent="0.25">
      <c r="A58" s="26" t="s">
        <v>71</v>
      </c>
      <c r="B58" s="27">
        <f>SUBTOTAL(9,B59:B59)</f>
        <v>30342.400000000001</v>
      </c>
      <c r="C58" s="27">
        <f t="shared" ref="C58:D58" si="2">SUBTOTAL(9,C59:C59)</f>
        <v>31300</v>
      </c>
      <c r="D58" s="46">
        <f t="shared" si="2"/>
        <v>-1600</v>
      </c>
      <c r="E58" s="27">
        <f>SUBTOTAL(9,E59:E59)</f>
        <v>29700</v>
      </c>
    </row>
    <row r="59" spans="1:5" x14ac:dyDescent="0.25">
      <c r="A59" s="28" t="s">
        <v>72</v>
      </c>
      <c r="B59" s="29">
        <v>30342.400000000001</v>
      </c>
      <c r="C59" s="29">
        <v>31300</v>
      </c>
      <c r="D59" s="47">
        <f>+E59-C59</f>
        <v>-1600</v>
      </c>
      <c r="E59" s="29">
        <v>29700</v>
      </c>
    </row>
    <row r="60" spans="1:5" x14ac:dyDescent="0.25">
      <c r="A60" s="26" t="s">
        <v>73</v>
      </c>
      <c r="B60" s="27">
        <f>SUBTOTAL(9,B61:B61)</f>
        <v>154101</v>
      </c>
      <c r="C60" s="27">
        <f t="shared" ref="C60:D60" si="3">SUBTOTAL(9,C61:C61)</f>
        <v>195020</v>
      </c>
      <c r="D60" s="46">
        <f t="shared" si="3"/>
        <v>-19635</v>
      </c>
      <c r="E60" s="27">
        <f>SUBTOTAL(9,E61:E61)</f>
        <v>175385</v>
      </c>
    </row>
    <row r="61" spans="1:5" x14ac:dyDescent="0.25">
      <c r="A61" s="28" t="s">
        <v>74</v>
      </c>
      <c r="B61" s="29">
        <v>154101</v>
      </c>
      <c r="C61" s="29">
        <v>195020</v>
      </c>
      <c r="D61" s="47">
        <f>+E61-C61</f>
        <v>-19635</v>
      </c>
      <c r="E61" s="29">
        <v>175385</v>
      </c>
    </row>
    <row r="62" spans="1:5" x14ac:dyDescent="0.25">
      <c r="A62" s="24" t="s">
        <v>75</v>
      </c>
      <c r="B62" s="25">
        <f>SUBTOTAL(9,B64:B91)</f>
        <v>694102.1</v>
      </c>
      <c r="C62" s="25">
        <f>+C63+C67+C74+C84</f>
        <v>428180</v>
      </c>
      <c r="D62" s="48"/>
      <c r="E62" s="25">
        <f>SUBTOTAL(9,E64:E91)</f>
        <v>609612</v>
      </c>
    </row>
    <row r="63" spans="1:5" x14ac:dyDescent="0.25">
      <c r="A63" s="26" t="s">
        <v>76</v>
      </c>
      <c r="B63" s="27">
        <f>SUBTOTAL(9,B64:B66)</f>
        <v>42627.14</v>
      </c>
      <c r="C63" s="27">
        <f t="shared" ref="C63:D63" si="4">SUBTOTAL(9,C64:C66)</f>
        <v>53555</v>
      </c>
      <c r="D63" s="46">
        <f t="shared" si="4"/>
        <v>-3500</v>
      </c>
      <c r="E63" s="27">
        <f>SUBTOTAL(9,E64:E66)</f>
        <v>50055</v>
      </c>
    </row>
    <row r="64" spans="1:5" x14ac:dyDescent="0.25">
      <c r="A64" s="28" t="s">
        <v>77</v>
      </c>
      <c r="B64" s="29">
        <v>7022.16</v>
      </c>
      <c r="C64" s="29">
        <v>8855</v>
      </c>
      <c r="D64" s="47">
        <f t="shared" ref="D64:D66" si="5">+E64-C64</f>
        <v>500</v>
      </c>
      <c r="E64" s="29">
        <v>9355</v>
      </c>
    </row>
    <row r="65" spans="1:5" x14ac:dyDescent="0.25">
      <c r="A65" s="28" t="s">
        <v>78</v>
      </c>
      <c r="B65" s="29">
        <v>34007.980000000003</v>
      </c>
      <c r="C65" s="29">
        <v>40700</v>
      </c>
      <c r="D65" s="47">
        <f t="shared" si="5"/>
        <v>-4000</v>
      </c>
      <c r="E65" s="29">
        <v>36700</v>
      </c>
    </row>
    <row r="66" spans="1:5" x14ac:dyDescent="0.25">
      <c r="A66" s="28" t="s">
        <v>79</v>
      </c>
      <c r="B66" s="29">
        <v>1597</v>
      </c>
      <c r="C66" s="29">
        <v>4000</v>
      </c>
      <c r="D66" s="47">
        <f t="shared" si="5"/>
        <v>0</v>
      </c>
      <c r="E66" s="29">
        <v>4000</v>
      </c>
    </row>
    <row r="67" spans="1:5" x14ac:dyDescent="0.25">
      <c r="A67" s="26" t="s">
        <v>80</v>
      </c>
      <c r="B67" s="27">
        <f>SUBTOTAL(9,B68:B73)</f>
        <v>146412.82999999999</v>
      </c>
      <c r="C67" s="27">
        <f t="shared" ref="C67:D67" si="6">SUBTOTAL(9,C68:C73)</f>
        <v>107732</v>
      </c>
      <c r="D67" s="46">
        <f t="shared" si="6"/>
        <v>13657</v>
      </c>
      <c r="E67" s="27">
        <f>SUBTOTAL(9,E68:E73)</f>
        <v>121389</v>
      </c>
    </row>
    <row r="68" spans="1:5" x14ac:dyDescent="0.25">
      <c r="A68" s="28" t="s">
        <v>81</v>
      </c>
      <c r="B68" s="29">
        <v>9473.7099999999991</v>
      </c>
      <c r="C68" s="29">
        <v>13097</v>
      </c>
      <c r="D68" s="47">
        <f t="shared" ref="D68:D73" si="7">+E68-C68</f>
        <v>-2994</v>
      </c>
      <c r="E68" s="29">
        <v>10103</v>
      </c>
    </row>
    <row r="69" spans="1:5" x14ac:dyDescent="0.25">
      <c r="A69" s="28" t="s">
        <v>82</v>
      </c>
      <c r="B69" s="29">
        <v>43136.06</v>
      </c>
      <c r="C69" s="29">
        <v>28000</v>
      </c>
      <c r="D69" s="47">
        <f t="shared" si="7"/>
        <v>7000</v>
      </c>
      <c r="E69" s="29">
        <v>35000</v>
      </c>
    </row>
    <row r="70" spans="1:5" x14ac:dyDescent="0.25">
      <c r="A70" s="28" t="s">
        <v>83</v>
      </c>
      <c r="B70" s="29">
        <v>59876.03</v>
      </c>
      <c r="C70" s="29">
        <v>46635</v>
      </c>
      <c r="D70" s="47">
        <f t="shared" si="7"/>
        <v>3500</v>
      </c>
      <c r="E70" s="29">
        <v>50135</v>
      </c>
    </row>
    <row r="71" spans="1:5" x14ac:dyDescent="0.25">
      <c r="A71" s="28" t="s">
        <v>84</v>
      </c>
      <c r="B71" s="29">
        <v>18330.02</v>
      </c>
      <c r="C71" s="29">
        <v>14000</v>
      </c>
      <c r="D71" s="47">
        <f t="shared" si="7"/>
        <v>205</v>
      </c>
      <c r="E71" s="29">
        <v>14205</v>
      </c>
    </row>
    <row r="72" spans="1:5" x14ac:dyDescent="0.25">
      <c r="A72" s="28" t="s">
        <v>85</v>
      </c>
      <c r="B72" s="29">
        <v>1288.68</v>
      </c>
      <c r="C72" s="29">
        <v>2000</v>
      </c>
      <c r="D72" s="47">
        <f t="shared" si="7"/>
        <v>1446</v>
      </c>
      <c r="E72" s="29">
        <v>3446</v>
      </c>
    </row>
    <row r="73" spans="1:5" x14ac:dyDescent="0.25">
      <c r="A73" s="28" t="s">
        <v>86</v>
      </c>
      <c r="B73" s="29">
        <v>14308.33</v>
      </c>
      <c r="C73" s="29">
        <v>4000</v>
      </c>
      <c r="D73" s="47">
        <f t="shared" si="7"/>
        <v>4500</v>
      </c>
      <c r="E73" s="29">
        <v>8500</v>
      </c>
    </row>
    <row r="74" spans="1:5" x14ac:dyDescent="0.25">
      <c r="A74" s="26" t="s">
        <v>87</v>
      </c>
      <c r="B74" s="27">
        <f>SUBTOTAL(9,B75:B83)</f>
        <v>432522.81</v>
      </c>
      <c r="C74" s="27">
        <f t="shared" ref="C74:D74" si="8">SUBTOTAL(9,C75:C83)</f>
        <v>213643</v>
      </c>
      <c r="D74" s="46">
        <f t="shared" si="8"/>
        <v>153650</v>
      </c>
      <c r="E74" s="27">
        <f>SUBTOTAL(9,E75:E83)</f>
        <v>367293</v>
      </c>
    </row>
    <row r="75" spans="1:5" x14ac:dyDescent="0.25">
      <c r="A75" s="28" t="s">
        <v>88</v>
      </c>
      <c r="B75" s="29">
        <v>12449.13</v>
      </c>
      <c r="C75" s="29">
        <v>15000</v>
      </c>
      <c r="D75" s="47">
        <f t="shared" ref="D75:D83" si="9">+E75-C75</f>
        <v>1000</v>
      </c>
      <c r="E75" s="29">
        <v>16000</v>
      </c>
    </row>
    <row r="76" spans="1:5" x14ac:dyDescent="0.25">
      <c r="A76" s="28" t="s">
        <v>89</v>
      </c>
      <c r="B76" s="29">
        <v>156208.23000000001</v>
      </c>
      <c r="C76" s="29">
        <v>88141</v>
      </c>
      <c r="D76" s="47">
        <f t="shared" si="9"/>
        <v>123330</v>
      </c>
      <c r="E76" s="29">
        <v>211471</v>
      </c>
    </row>
    <row r="77" spans="1:5" x14ac:dyDescent="0.25">
      <c r="A77" s="28" t="s">
        <v>90</v>
      </c>
      <c r="B77" s="29">
        <v>16072.91</v>
      </c>
      <c r="C77" s="29">
        <v>16000</v>
      </c>
      <c r="D77" s="47">
        <f t="shared" si="9"/>
        <v>23700</v>
      </c>
      <c r="E77" s="29">
        <v>39700</v>
      </c>
    </row>
    <row r="78" spans="1:5" x14ac:dyDescent="0.25">
      <c r="A78" s="28" t="s">
        <v>91</v>
      </c>
      <c r="B78" s="29">
        <v>7636.93</v>
      </c>
      <c r="C78" s="29">
        <v>6000</v>
      </c>
      <c r="D78" s="47">
        <f t="shared" si="9"/>
        <v>0</v>
      </c>
      <c r="E78" s="29">
        <v>6000</v>
      </c>
    </row>
    <row r="79" spans="1:5" x14ac:dyDescent="0.25">
      <c r="A79" s="28" t="s">
        <v>92</v>
      </c>
      <c r="B79" s="29">
        <v>7498.21</v>
      </c>
      <c r="C79" s="29">
        <v>5000</v>
      </c>
      <c r="D79" s="47">
        <f t="shared" si="9"/>
        <v>3000</v>
      </c>
      <c r="E79" s="29">
        <v>8000</v>
      </c>
    </row>
    <row r="80" spans="1:5" x14ac:dyDescent="0.25">
      <c r="A80" s="28" t="s">
        <v>93</v>
      </c>
      <c r="B80" s="29">
        <v>2605.7399999999998</v>
      </c>
      <c r="C80" s="29">
        <v>8000</v>
      </c>
      <c r="D80" s="47">
        <f t="shared" si="9"/>
        <v>-2000</v>
      </c>
      <c r="E80" s="29">
        <v>6000</v>
      </c>
    </row>
    <row r="81" spans="1:5" x14ac:dyDescent="0.25">
      <c r="A81" s="28" t="s">
        <v>94</v>
      </c>
      <c r="B81" s="29">
        <v>189567.14</v>
      </c>
      <c r="C81" s="29">
        <v>31502</v>
      </c>
      <c r="D81" s="47">
        <f t="shared" si="9"/>
        <v>1000</v>
      </c>
      <c r="E81" s="29">
        <v>32502</v>
      </c>
    </row>
    <row r="82" spans="1:5" x14ac:dyDescent="0.25">
      <c r="A82" s="28" t="s">
        <v>95</v>
      </c>
      <c r="B82" s="29">
        <v>19194.36</v>
      </c>
      <c r="C82" s="29">
        <v>26000</v>
      </c>
      <c r="D82" s="47">
        <f t="shared" si="9"/>
        <v>0</v>
      </c>
      <c r="E82" s="29">
        <v>26000</v>
      </c>
    </row>
    <row r="83" spans="1:5" x14ac:dyDescent="0.25">
      <c r="A83" s="28" t="s">
        <v>96</v>
      </c>
      <c r="B83" s="29">
        <v>21290.16</v>
      </c>
      <c r="C83" s="29">
        <v>18000</v>
      </c>
      <c r="D83" s="47">
        <f t="shared" si="9"/>
        <v>3620</v>
      </c>
      <c r="E83" s="29">
        <v>21620</v>
      </c>
    </row>
    <row r="84" spans="1:5" x14ac:dyDescent="0.25">
      <c r="A84" s="26" t="s">
        <v>97</v>
      </c>
      <c r="B84" s="27">
        <f>SUBTOTAL(9,B85:B91)</f>
        <v>72539.320000000022</v>
      </c>
      <c r="C84" s="27">
        <f t="shared" ref="C84:D84" si="10">SUBTOTAL(9,C85:C91)</f>
        <v>53250</v>
      </c>
      <c r="D84" s="46">
        <f t="shared" si="10"/>
        <v>17625</v>
      </c>
      <c r="E84" s="27">
        <f>SUBTOTAL(9,E85:E91)</f>
        <v>70875</v>
      </c>
    </row>
    <row r="85" spans="1:5" x14ac:dyDescent="0.25">
      <c r="A85" s="28" t="s">
        <v>98</v>
      </c>
      <c r="B85" s="29">
        <v>5633.7199999999993</v>
      </c>
      <c r="C85" s="29">
        <v>4600</v>
      </c>
      <c r="D85" s="47">
        <f t="shared" ref="D85:D91" si="11">+E85-C85</f>
        <v>0</v>
      </c>
      <c r="E85" s="29">
        <v>4600</v>
      </c>
    </row>
    <row r="86" spans="1:5" x14ac:dyDescent="0.25">
      <c r="A86" s="28" t="s">
        <v>99</v>
      </c>
      <c r="B86" s="29">
        <v>16432.11</v>
      </c>
      <c r="C86" s="29">
        <v>26000</v>
      </c>
      <c r="D86" s="47">
        <f t="shared" si="11"/>
        <v>-6000</v>
      </c>
      <c r="E86" s="29">
        <v>20000</v>
      </c>
    </row>
    <row r="87" spans="1:5" x14ac:dyDescent="0.25">
      <c r="A87" s="28" t="s">
        <v>100</v>
      </c>
      <c r="B87" s="29">
        <v>14550.11</v>
      </c>
      <c r="C87" s="29">
        <v>3400</v>
      </c>
      <c r="D87" s="47">
        <f t="shared" si="11"/>
        <v>15125</v>
      </c>
      <c r="E87" s="29">
        <v>18525</v>
      </c>
    </row>
    <row r="88" spans="1:5" x14ac:dyDescent="0.25">
      <c r="A88" s="28" t="s">
        <v>101</v>
      </c>
      <c r="B88" s="29">
        <v>1300</v>
      </c>
      <c r="C88" s="29">
        <v>1100</v>
      </c>
      <c r="D88" s="47">
        <f t="shared" si="11"/>
        <v>500</v>
      </c>
      <c r="E88" s="29">
        <v>1600</v>
      </c>
    </row>
    <row r="89" spans="1:5" x14ac:dyDescent="0.25">
      <c r="A89" s="28" t="s">
        <v>102</v>
      </c>
      <c r="B89" s="29">
        <v>32703.54</v>
      </c>
      <c r="C89" s="29">
        <v>16000</v>
      </c>
      <c r="D89" s="47">
        <f t="shared" si="11"/>
        <v>5000</v>
      </c>
      <c r="E89" s="29">
        <v>21000</v>
      </c>
    </row>
    <row r="90" spans="1:5" x14ac:dyDescent="0.25">
      <c r="A90" s="28" t="s">
        <v>272</v>
      </c>
      <c r="B90" s="29">
        <v>117.46</v>
      </c>
      <c r="C90" s="29"/>
      <c r="D90" s="47">
        <f t="shared" si="11"/>
        <v>0</v>
      </c>
      <c r="E90" s="29"/>
    </row>
    <row r="91" spans="1:5" x14ac:dyDescent="0.25">
      <c r="A91" s="28" t="s">
        <v>103</v>
      </c>
      <c r="B91" s="29">
        <v>1802.38</v>
      </c>
      <c r="C91" s="29">
        <v>2150</v>
      </c>
      <c r="D91" s="47">
        <f t="shared" si="11"/>
        <v>3000</v>
      </c>
      <c r="E91" s="29">
        <v>5150</v>
      </c>
    </row>
    <row r="92" spans="1:5" x14ac:dyDescent="0.25">
      <c r="A92" s="24" t="s">
        <v>104</v>
      </c>
      <c r="B92" s="25">
        <f>SUBTOTAL(9,B94:B97)</f>
        <v>5087.3999999999996</v>
      </c>
      <c r="C92" s="25">
        <f>+C93</f>
        <v>4700</v>
      </c>
      <c r="D92" s="48"/>
      <c r="E92" s="25">
        <f>SUBTOTAL(9,E94:E97)</f>
        <v>4700</v>
      </c>
    </row>
    <row r="93" spans="1:5" x14ac:dyDescent="0.25">
      <c r="A93" s="26" t="s">
        <v>105</v>
      </c>
      <c r="B93" s="27">
        <f>SUBTOTAL(9,B94:B97)</f>
        <v>5087.3999999999996</v>
      </c>
      <c r="C93" s="27">
        <f t="shared" ref="C93:D93" si="12">SUBTOTAL(9,C94:C97)</f>
        <v>4700</v>
      </c>
      <c r="D93" s="46">
        <f t="shared" si="12"/>
        <v>0</v>
      </c>
      <c r="E93" s="27">
        <f>SUBTOTAL(9,E94:E97)</f>
        <v>4700</v>
      </c>
    </row>
    <row r="94" spans="1:5" x14ac:dyDescent="0.25">
      <c r="A94" s="28" t="s">
        <v>106</v>
      </c>
      <c r="B94" s="29">
        <v>1807.77</v>
      </c>
      <c r="C94" s="29">
        <v>2500</v>
      </c>
      <c r="D94" s="47">
        <f t="shared" ref="D94:D97" si="13">+E94-C94</f>
        <v>-500</v>
      </c>
      <c r="E94" s="29">
        <v>2000</v>
      </c>
    </row>
    <row r="95" spans="1:5" x14ac:dyDescent="0.25">
      <c r="A95" s="28" t="s">
        <v>107</v>
      </c>
      <c r="B95" s="29">
        <v>0</v>
      </c>
      <c r="C95" s="29">
        <v>100</v>
      </c>
      <c r="D95" s="47">
        <f t="shared" si="13"/>
        <v>0</v>
      </c>
      <c r="E95" s="29">
        <v>100</v>
      </c>
    </row>
    <row r="96" spans="1:5" x14ac:dyDescent="0.25">
      <c r="A96" s="28" t="s">
        <v>108</v>
      </c>
      <c r="B96" s="29">
        <v>4.0199999999999996</v>
      </c>
      <c r="C96" s="29">
        <v>100</v>
      </c>
      <c r="D96" s="47">
        <f t="shared" si="13"/>
        <v>0</v>
      </c>
      <c r="E96" s="29">
        <v>100</v>
      </c>
    </row>
    <row r="97" spans="1:5" x14ac:dyDescent="0.25">
      <c r="A97" s="28" t="s">
        <v>109</v>
      </c>
      <c r="B97" s="29">
        <v>3275.61</v>
      </c>
      <c r="C97" s="29">
        <v>2000</v>
      </c>
      <c r="D97" s="47">
        <f t="shared" si="13"/>
        <v>500</v>
      </c>
      <c r="E97" s="29">
        <v>2500</v>
      </c>
    </row>
    <row r="98" spans="1:5" x14ac:dyDescent="0.25">
      <c r="A98" s="24" t="s">
        <v>110</v>
      </c>
      <c r="B98" s="25">
        <f>SUBTOTAL(9,B100:B100)</f>
        <v>11010.14</v>
      </c>
      <c r="C98" s="25">
        <f>+C99</f>
        <v>10000</v>
      </c>
      <c r="D98" s="48"/>
      <c r="E98" s="25">
        <f>SUBTOTAL(9,E100:E100)</f>
        <v>10000</v>
      </c>
    </row>
    <row r="99" spans="1:5" x14ac:dyDescent="0.25">
      <c r="A99" s="26" t="s">
        <v>111</v>
      </c>
      <c r="B99" s="27">
        <f>SUBTOTAL(9,B100:B100)</f>
        <v>11010.14</v>
      </c>
      <c r="C99" s="27">
        <f t="shared" ref="C99:D99" si="14">SUBTOTAL(9,C100:C100)</f>
        <v>10000</v>
      </c>
      <c r="D99" s="46">
        <f t="shared" si="14"/>
        <v>0</v>
      </c>
      <c r="E99" s="27">
        <f>SUBTOTAL(9,E100:E100)</f>
        <v>10000</v>
      </c>
    </row>
    <row r="100" spans="1:5" x14ac:dyDescent="0.25">
      <c r="A100" s="28" t="s">
        <v>112</v>
      </c>
      <c r="B100" s="29">
        <v>11010.14</v>
      </c>
      <c r="C100" s="29">
        <v>10000</v>
      </c>
      <c r="D100" s="47">
        <f>+E100-C100</f>
        <v>0</v>
      </c>
      <c r="E100" s="29">
        <v>10000</v>
      </c>
    </row>
    <row r="101" spans="1:5" x14ac:dyDescent="0.25">
      <c r="A101" s="24" t="s">
        <v>113</v>
      </c>
      <c r="B101" s="25">
        <f>SUBTOTAL(9,B103:B103)</f>
        <v>3500</v>
      </c>
      <c r="C101" s="25">
        <f>+C102</f>
        <v>5000</v>
      </c>
      <c r="D101" s="48"/>
      <c r="E101" s="25">
        <f>SUBTOTAL(9,E103:E103)</f>
        <v>5000</v>
      </c>
    </row>
    <row r="102" spans="1:5" x14ac:dyDescent="0.25">
      <c r="A102" s="26" t="s">
        <v>114</v>
      </c>
      <c r="B102" s="27">
        <f>SUBTOTAL(9,B103:B103)</f>
        <v>3500</v>
      </c>
      <c r="C102" s="27">
        <f t="shared" ref="C102:D102" si="15">SUBTOTAL(9,C103:C103)</f>
        <v>5000</v>
      </c>
      <c r="D102" s="46">
        <f t="shared" si="15"/>
        <v>0</v>
      </c>
      <c r="E102" s="27">
        <f>SUBTOTAL(9,E103:E103)</f>
        <v>5000</v>
      </c>
    </row>
    <row r="103" spans="1:5" x14ac:dyDescent="0.25">
      <c r="A103" s="28" t="s">
        <v>115</v>
      </c>
      <c r="B103" s="29">
        <v>3500</v>
      </c>
      <c r="C103" s="29">
        <v>5000</v>
      </c>
      <c r="D103" s="47">
        <f>+E103-C103</f>
        <v>0</v>
      </c>
      <c r="E103" s="29">
        <v>5000</v>
      </c>
    </row>
    <row r="104" spans="1:5" x14ac:dyDescent="0.25">
      <c r="A104" s="22" t="s">
        <v>13</v>
      </c>
      <c r="B104" s="23">
        <f>SUBTOTAL(9,B107:B119)</f>
        <v>214089.13500000004</v>
      </c>
      <c r="C104" s="23">
        <f>+C105+C117</f>
        <v>91600</v>
      </c>
      <c r="D104" s="49">
        <v>91600</v>
      </c>
      <c r="E104" s="23">
        <f>SUBTOTAL(9,E107:E119)</f>
        <v>131710</v>
      </c>
    </row>
    <row r="105" spans="1:5" x14ac:dyDescent="0.25">
      <c r="A105" s="24" t="s">
        <v>116</v>
      </c>
      <c r="B105" s="25">
        <f>SUBTOTAL(9,B107:B116)</f>
        <v>201559.78500000003</v>
      </c>
      <c r="C105" s="25">
        <f>+C106+C108+C114</f>
        <v>8600</v>
      </c>
      <c r="D105" s="48">
        <v>8600</v>
      </c>
      <c r="E105" s="25">
        <f>SUBTOTAL(9,E107:E116)</f>
        <v>130710</v>
      </c>
    </row>
    <row r="106" spans="1:5" x14ac:dyDescent="0.25">
      <c r="A106" s="26" t="s">
        <v>117</v>
      </c>
      <c r="B106" s="27">
        <f>SUBTOTAL(9,B107:B107)</f>
        <v>104441.84000000001</v>
      </c>
      <c r="C106" s="27">
        <f t="shared" ref="C106:D106" si="16">SUBTOTAL(9,C107:C107)</f>
        <v>1100</v>
      </c>
      <c r="D106" s="46">
        <f t="shared" si="16"/>
        <v>43010</v>
      </c>
      <c r="E106" s="27">
        <f>SUBTOTAL(9,E107:E107)</f>
        <v>44110</v>
      </c>
    </row>
    <row r="107" spans="1:5" x14ac:dyDescent="0.25">
      <c r="A107" s="28" t="s">
        <v>118</v>
      </c>
      <c r="B107" s="29">
        <v>104441.84000000001</v>
      </c>
      <c r="C107" s="29">
        <v>1100</v>
      </c>
      <c r="D107" s="47">
        <f>+E107-C107</f>
        <v>43010</v>
      </c>
      <c r="E107" s="29">
        <v>44110</v>
      </c>
    </row>
    <row r="108" spans="1:5" x14ac:dyDescent="0.25">
      <c r="A108" s="26" t="s">
        <v>119</v>
      </c>
      <c r="B108" s="27">
        <f>SUBTOTAL(9,B109:B113)</f>
        <v>42932.945</v>
      </c>
      <c r="C108" s="27">
        <f t="shared" ref="C108:D108" si="17">SUBTOTAL(9,C109:C113)</f>
        <v>7500</v>
      </c>
      <c r="D108" s="46">
        <f t="shared" si="17"/>
        <v>13500</v>
      </c>
      <c r="E108" s="27">
        <f>SUBTOTAL(9,E109:E113)</f>
        <v>21000</v>
      </c>
    </row>
    <row r="109" spans="1:5" x14ac:dyDescent="0.25">
      <c r="A109" s="28" t="s">
        <v>120</v>
      </c>
      <c r="B109" s="29">
        <v>4740.25</v>
      </c>
      <c r="C109" s="29">
        <v>3000</v>
      </c>
      <c r="D109" s="47">
        <f t="shared" ref="D109:D113" si="18">+E109-C109</f>
        <v>2000</v>
      </c>
      <c r="E109" s="29">
        <v>5000</v>
      </c>
    </row>
    <row r="110" spans="1:5" x14ac:dyDescent="0.25">
      <c r="A110" s="28" t="s">
        <v>121</v>
      </c>
      <c r="B110" s="29">
        <v>515.19500000000005</v>
      </c>
      <c r="C110" s="29">
        <v>500</v>
      </c>
      <c r="D110" s="47">
        <f t="shared" si="18"/>
        <v>0</v>
      </c>
      <c r="E110" s="29">
        <v>500</v>
      </c>
    </row>
    <row r="111" spans="1:5" x14ac:dyDescent="0.25">
      <c r="A111" s="28" t="s">
        <v>122</v>
      </c>
      <c r="B111" s="29">
        <v>6192.08</v>
      </c>
      <c r="C111" s="29">
        <v>1000</v>
      </c>
      <c r="D111" s="47">
        <f t="shared" si="18"/>
        <v>0</v>
      </c>
      <c r="E111" s="29">
        <v>1000</v>
      </c>
    </row>
    <row r="112" spans="1:5" x14ac:dyDescent="0.25">
      <c r="A112" s="28" t="s">
        <v>123</v>
      </c>
      <c r="B112" s="29">
        <v>0</v>
      </c>
      <c r="C112" s="29">
        <v>1000</v>
      </c>
      <c r="D112" s="47">
        <f t="shared" si="18"/>
        <v>0</v>
      </c>
      <c r="E112" s="29">
        <v>1000</v>
      </c>
    </row>
    <row r="113" spans="1:5" x14ac:dyDescent="0.25">
      <c r="A113" s="28" t="s">
        <v>124</v>
      </c>
      <c r="B113" s="29">
        <v>31485.42</v>
      </c>
      <c r="C113" s="29">
        <v>2000</v>
      </c>
      <c r="D113" s="47">
        <f t="shared" si="18"/>
        <v>11500</v>
      </c>
      <c r="E113" s="29">
        <v>13500</v>
      </c>
    </row>
    <row r="114" spans="1:5" x14ac:dyDescent="0.25">
      <c r="A114" s="26" t="s">
        <v>125</v>
      </c>
      <c r="B114" s="27">
        <f>SUBTOTAL(9,B115:B116)</f>
        <v>54185</v>
      </c>
      <c r="C114" s="27">
        <f t="shared" ref="C114:D114" si="19">SUBTOTAL(9,C115:C116)</f>
        <v>0</v>
      </c>
      <c r="D114" s="46">
        <f t="shared" si="19"/>
        <v>65600</v>
      </c>
      <c r="E114" s="27">
        <f>SUBTOTAL(9,E115:E116)</f>
        <v>65600</v>
      </c>
    </row>
    <row r="115" spans="1:5" x14ac:dyDescent="0.25">
      <c r="A115" s="28" t="s">
        <v>126</v>
      </c>
      <c r="B115" s="29">
        <v>54185</v>
      </c>
      <c r="C115" s="29"/>
      <c r="D115" s="47">
        <f>+E115-C115</f>
        <v>55000</v>
      </c>
      <c r="E115" s="29">
        <v>55000</v>
      </c>
    </row>
    <row r="116" spans="1:5" x14ac:dyDescent="0.25">
      <c r="A116" s="28" t="s">
        <v>127</v>
      </c>
      <c r="B116" s="29">
        <v>0</v>
      </c>
      <c r="C116" s="29"/>
      <c r="D116" s="47">
        <f t="shared" ref="D116" si="20">+E116-C116</f>
        <v>10600</v>
      </c>
      <c r="E116" s="29">
        <v>10600</v>
      </c>
    </row>
    <row r="117" spans="1:5" x14ac:dyDescent="0.25">
      <c r="A117" s="24" t="s">
        <v>128</v>
      </c>
      <c r="B117" s="25">
        <f>SUBTOTAL(9,B119:B119)</f>
        <v>12529.35</v>
      </c>
      <c r="C117" s="25">
        <v>83000</v>
      </c>
      <c r="D117" s="48">
        <f>+D118</f>
        <v>-82000</v>
      </c>
      <c r="E117" s="25">
        <f>SUBTOTAL(9,E119:E119)</f>
        <v>1000</v>
      </c>
    </row>
    <row r="118" spans="1:5" x14ac:dyDescent="0.25">
      <c r="A118" s="26" t="s">
        <v>129</v>
      </c>
      <c r="B118" s="27">
        <f>SUBTOTAL(9,B119:B119)</f>
        <v>12529.35</v>
      </c>
      <c r="C118" s="27">
        <f t="shared" ref="C118:D118" si="21">SUBTOTAL(9,C119:C119)</f>
        <v>83000</v>
      </c>
      <c r="D118" s="46">
        <f t="shared" si="21"/>
        <v>-82000</v>
      </c>
      <c r="E118" s="27">
        <f>SUBTOTAL(9,E119:E119)</f>
        <v>1000</v>
      </c>
    </row>
    <row r="119" spans="1:5" x14ac:dyDescent="0.25">
      <c r="A119" s="28" t="s">
        <v>130</v>
      </c>
      <c r="B119" s="29">
        <v>12529.35</v>
      </c>
      <c r="C119" s="29">
        <v>83000</v>
      </c>
      <c r="D119" s="47">
        <f t="shared" ref="D119" si="22">+E119-C119</f>
        <v>-82000</v>
      </c>
      <c r="E119" s="29">
        <v>1000</v>
      </c>
    </row>
    <row r="120" spans="1:5" ht="20.100000000000001" customHeight="1" x14ac:dyDescent="0.25">
      <c r="A120" s="30" t="s">
        <v>66</v>
      </c>
      <c r="B120" s="31">
        <f>IFERROR(SUBTOTAL(9,B57:B119),0)</f>
        <v>2046114.8950000003</v>
      </c>
      <c r="C120" s="31">
        <f>+C104+C54</f>
        <v>1808173</v>
      </c>
      <c r="D120" s="31">
        <f>+E120-C120</f>
        <v>180305</v>
      </c>
      <c r="E120" s="31">
        <f>IFERROR(SUBTOTAL(9,E57:E119),0)</f>
        <v>1988478</v>
      </c>
    </row>
    <row r="121" spans="1:5" x14ac:dyDescent="0.25">
      <c r="D121" s="50"/>
    </row>
    <row r="122" spans="1:5" x14ac:dyDescent="0.25">
      <c r="C122" s="21"/>
      <c r="D122" s="21"/>
    </row>
    <row r="123" spans="1:5" x14ac:dyDescent="0.25">
      <c r="D123" s="50"/>
    </row>
    <row r="127" spans="1:5" s="6" customFormat="1" ht="24.95" customHeight="1" x14ac:dyDescent="0.3">
      <c r="A127" s="68" t="s">
        <v>131</v>
      </c>
      <c r="B127" s="68"/>
      <c r="C127" s="68"/>
      <c r="D127" s="68"/>
      <c r="E127" s="68"/>
    </row>
    <row r="128" spans="1:5" s="7" customFormat="1" ht="24.95" customHeight="1" x14ac:dyDescent="0.25">
      <c r="A128" s="8" t="s">
        <v>26</v>
      </c>
      <c r="B128" s="9"/>
      <c r="C128" s="9"/>
      <c r="D128" s="9"/>
      <c r="E128" s="9"/>
    </row>
    <row r="129" spans="1:5" ht="57.6" customHeight="1" x14ac:dyDescent="0.25">
      <c r="A129" s="10" t="s">
        <v>27</v>
      </c>
      <c r="B129" s="10" t="s">
        <v>270</v>
      </c>
      <c r="C129" s="10" t="s">
        <v>6</v>
      </c>
      <c r="D129" s="10" t="s">
        <v>273</v>
      </c>
      <c r="E129" s="10" t="s">
        <v>7</v>
      </c>
    </row>
    <row r="130" spans="1:5" s="11" customFormat="1" ht="15.95" customHeight="1" x14ac:dyDescent="0.25">
      <c r="A130" s="12" t="s">
        <v>8</v>
      </c>
      <c r="B130" s="12">
        <f>COLUMN()</f>
        <v>2</v>
      </c>
      <c r="C130" s="12">
        <f>COLUMN()</f>
        <v>3</v>
      </c>
      <c r="D130" s="12">
        <v>4</v>
      </c>
      <c r="E130" s="12">
        <f>COLUMN()</f>
        <v>5</v>
      </c>
    </row>
    <row r="131" spans="1:5" x14ac:dyDescent="0.25">
      <c r="A131" s="22" t="s">
        <v>132</v>
      </c>
      <c r="B131" s="23">
        <f>SUBTOTAL(9,B132:B132)</f>
        <v>930056.38</v>
      </c>
      <c r="C131" s="23">
        <f>SUBTOTAL(9,C132:C132)</f>
        <v>1100000</v>
      </c>
      <c r="D131" s="23">
        <f>+E131-C131</f>
        <v>0</v>
      </c>
      <c r="E131" s="23">
        <f>SUBTOTAL(9,E132:E132)</f>
        <v>1100000</v>
      </c>
    </row>
    <row r="132" spans="1:5" x14ac:dyDescent="0.25">
      <c r="A132" s="28" t="s">
        <v>133</v>
      </c>
      <c r="B132" s="29">
        <v>930056.38</v>
      </c>
      <c r="C132" s="29">
        <v>1100000</v>
      </c>
      <c r="D132" s="29">
        <f t="shared" ref="D132:D151" si="23">+E132-C132</f>
        <v>0</v>
      </c>
      <c r="E132" s="29">
        <v>1100000</v>
      </c>
    </row>
    <row r="133" spans="1:5" x14ac:dyDescent="0.25">
      <c r="A133" s="22" t="s">
        <v>134</v>
      </c>
      <c r="B133" s="23">
        <f>SUBTOTAL(9,B134:B134)</f>
        <v>492287.95</v>
      </c>
      <c r="C133" s="23">
        <f>SUBTOTAL(9,C134:C134)</f>
        <v>472342</v>
      </c>
      <c r="D133" s="49">
        <f t="shared" si="23"/>
        <v>-29000</v>
      </c>
      <c r="E133" s="23">
        <f>SUBTOTAL(9,E134:E134)</f>
        <v>443342</v>
      </c>
    </row>
    <row r="134" spans="1:5" x14ac:dyDescent="0.25">
      <c r="A134" s="28" t="s">
        <v>135</v>
      </c>
      <c r="B134" s="29">
        <v>492287.95</v>
      </c>
      <c r="C134" s="29">
        <v>472342</v>
      </c>
      <c r="D134" s="47">
        <f t="shared" si="23"/>
        <v>-29000</v>
      </c>
      <c r="E134" s="29">
        <v>443342</v>
      </c>
    </row>
    <row r="135" spans="1:5" x14ac:dyDescent="0.25">
      <c r="A135" s="22" t="s">
        <v>136</v>
      </c>
      <c r="B135" s="23">
        <f>SUBTOTAL(9,B136:B136)</f>
        <v>52576.85</v>
      </c>
      <c r="C135" s="23">
        <f>SUBTOTAL(9,C136:C136)</f>
        <v>27200</v>
      </c>
      <c r="D135" s="23">
        <f t="shared" si="23"/>
        <v>0</v>
      </c>
      <c r="E135" s="23">
        <f>SUBTOTAL(9,E136:E136)</f>
        <v>27200</v>
      </c>
    </row>
    <row r="136" spans="1:5" x14ac:dyDescent="0.25">
      <c r="A136" s="28" t="s">
        <v>137</v>
      </c>
      <c r="B136" s="29">
        <v>52576.85</v>
      </c>
      <c r="C136" s="29">
        <v>27200</v>
      </c>
      <c r="D136" s="29">
        <f t="shared" si="23"/>
        <v>0</v>
      </c>
      <c r="E136" s="29">
        <v>27200</v>
      </c>
    </row>
    <row r="137" spans="1:5" x14ac:dyDescent="0.25">
      <c r="A137" s="22" t="s">
        <v>138</v>
      </c>
      <c r="B137" s="23">
        <f>SUBTOTAL(9,B138:B146)</f>
        <v>604826.91999999993</v>
      </c>
      <c r="C137" s="23">
        <f>SUBTOTAL(9,C138:C146)</f>
        <v>199631</v>
      </c>
      <c r="D137" s="23">
        <f t="shared" si="23"/>
        <v>203185</v>
      </c>
      <c r="E137" s="23">
        <f>SUBTOTAL(9,E138:E146)</f>
        <v>402816</v>
      </c>
    </row>
    <row r="138" spans="1:5" x14ac:dyDescent="0.25">
      <c r="A138" s="28" t="s">
        <v>139</v>
      </c>
      <c r="B138" s="29">
        <v>0</v>
      </c>
      <c r="C138" s="29">
        <v>688</v>
      </c>
      <c r="D138" s="29">
        <f t="shared" si="23"/>
        <v>299</v>
      </c>
      <c r="E138" s="29">
        <v>987</v>
      </c>
    </row>
    <row r="139" spans="1:5" x14ac:dyDescent="0.25">
      <c r="A139" s="28" t="s">
        <v>140</v>
      </c>
      <c r="B139" s="29">
        <v>0</v>
      </c>
      <c r="C139" s="29">
        <v>100000</v>
      </c>
      <c r="D139" s="29">
        <f t="shared" si="23"/>
        <v>69340</v>
      </c>
      <c r="E139" s="29">
        <v>169340</v>
      </c>
    </row>
    <row r="140" spans="1:5" x14ac:dyDescent="0.25">
      <c r="A140" s="28" t="s">
        <v>141</v>
      </c>
      <c r="B140" s="29">
        <v>70894.2</v>
      </c>
      <c r="C140" s="29">
        <v>0</v>
      </c>
      <c r="D140" s="29">
        <f t="shared" si="23"/>
        <v>0</v>
      </c>
      <c r="E140" s="29">
        <v>0</v>
      </c>
    </row>
    <row r="141" spans="1:5" x14ac:dyDescent="0.25">
      <c r="A141" s="28" t="s">
        <v>142</v>
      </c>
      <c r="B141" s="29">
        <v>0</v>
      </c>
      <c r="C141" s="29">
        <v>55761</v>
      </c>
      <c r="D141" s="29">
        <f t="shared" si="23"/>
        <v>0</v>
      </c>
      <c r="E141" s="29">
        <v>55761</v>
      </c>
    </row>
    <row r="142" spans="1:5" x14ac:dyDescent="0.25">
      <c r="A142" s="28" t="s">
        <v>143</v>
      </c>
      <c r="B142" s="29">
        <v>0</v>
      </c>
      <c r="C142" s="29">
        <v>0</v>
      </c>
      <c r="D142" s="29">
        <f t="shared" si="23"/>
        <v>29000</v>
      </c>
      <c r="E142" s="29">
        <v>29000</v>
      </c>
    </row>
    <row r="143" spans="1:5" x14ac:dyDescent="0.25">
      <c r="A143" s="28" t="s">
        <v>144</v>
      </c>
      <c r="B143" s="29">
        <v>533932.72</v>
      </c>
      <c r="C143" s="29">
        <v>36429</v>
      </c>
      <c r="D143" s="29">
        <f t="shared" si="23"/>
        <v>12217</v>
      </c>
      <c r="E143" s="29">
        <v>48646</v>
      </c>
    </row>
    <row r="144" spans="1:5" x14ac:dyDescent="0.25">
      <c r="A144" s="28" t="s">
        <v>145</v>
      </c>
      <c r="B144" s="29">
        <v>0</v>
      </c>
      <c r="C144" s="29">
        <v>4000</v>
      </c>
      <c r="D144" s="29">
        <f t="shared" si="23"/>
        <v>91630</v>
      </c>
      <c r="E144" s="29">
        <v>95630</v>
      </c>
    </row>
    <row r="145" spans="1:5" x14ac:dyDescent="0.25">
      <c r="A145" s="28" t="s">
        <v>146</v>
      </c>
      <c r="B145" s="29">
        <v>0</v>
      </c>
      <c r="C145" s="29">
        <v>0</v>
      </c>
      <c r="D145" s="29">
        <f t="shared" si="23"/>
        <v>699</v>
      </c>
      <c r="E145" s="29">
        <v>699</v>
      </c>
    </row>
    <row r="146" spans="1:5" x14ac:dyDescent="0.25">
      <c r="A146" s="28" t="s">
        <v>147</v>
      </c>
      <c r="B146" s="29">
        <v>0</v>
      </c>
      <c r="C146" s="29">
        <v>2753</v>
      </c>
      <c r="D146" s="29">
        <f t="shared" si="23"/>
        <v>0</v>
      </c>
      <c r="E146" s="29">
        <v>2753</v>
      </c>
    </row>
    <row r="147" spans="1:5" x14ac:dyDescent="0.25">
      <c r="A147" s="22" t="s">
        <v>148</v>
      </c>
      <c r="B147" s="23">
        <f>SUBTOTAL(9,B148:B148)</f>
        <v>3100</v>
      </c>
      <c r="C147" s="23">
        <f>SUBTOTAL(9,C148:C148)</f>
        <v>3000</v>
      </c>
      <c r="D147" s="23">
        <f t="shared" si="23"/>
        <v>6120</v>
      </c>
      <c r="E147" s="23">
        <f>SUBTOTAL(9,E148:E148)</f>
        <v>9120</v>
      </c>
    </row>
    <row r="148" spans="1:5" x14ac:dyDescent="0.25">
      <c r="A148" s="28" t="s">
        <v>149</v>
      </c>
      <c r="B148" s="29">
        <v>3100</v>
      </c>
      <c r="C148" s="29">
        <v>3000</v>
      </c>
      <c r="D148" s="29">
        <f t="shared" si="23"/>
        <v>6120</v>
      </c>
      <c r="E148" s="29">
        <v>9120</v>
      </c>
    </row>
    <row r="149" spans="1:5" x14ac:dyDescent="0.25">
      <c r="A149" s="22" t="s">
        <v>150</v>
      </c>
      <c r="B149" s="23">
        <f>SUBTOTAL(9,B150:B150)</f>
        <v>0</v>
      </c>
      <c r="C149" s="23">
        <f>SUBTOTAL(9,C150:C150)</f>
        <v>6000</v>
      </c>
      <c r="D149" s="23">
        <f t="shared" si="23"/>
        <v>0</v>
      </c>
      <c r="E149" s="23">
        <f>SUBTOTAL(9,E150:E150)</f>
        <v>6000</v>
      </c>
    </row>
    <row r="150" spans="1:5" x14ac:dyDescent="0.25">
      <c r="A150" s="28" t="s">
        <v>151</v>
      </c>
      <c r="B150" s="29">
        <v>0</v>
      </c>
      <c r="C150" s="29">
        <v>6000</v>
      </c>
      <c r="D150" s="29">
        <f t="shared" si="23"/>
        <v>0</v>
      </c>
      <c r="E150" s="29">
        <v>6000</v>
      </c>
    </row>
    <row r="151" spans="1:5" ht="20.100000000000001" customHeight="1" x14ac:dyDescent="0.25">
      <c r="A151" s="30" t="s">
        <v>66</v>
      </c>
      <c r="B151" s="31">
        <f>IFERROR(SUBTOTAL(9,B132:B150),0)</f>
        <v>2082848.1</v>
      </c>
      <c r="C151" s="31">
        <f>IFERROR(SUBTOTAL(9,C132:C150),0)</f>
        <v>1808173</v>
      </c>
      <c r="D151" s="31">
        <f t="shared" si="23"/>
        <v>180305</v>
      </c>
      <c r="E151" s="31">
        <f>IFERROR(SUBTOTAL(9,E132:E150),0)</f>
        <v>1988478</v>
      </c>
    </row>
    <row r="152" spans="1:5" x14ac:dyDescent="0.25">
      <c r="A152" s="11"/>
      <c r="B152" s="11"/>
      <c r="C152" s="11"/>
      <c r="D152" s="11"/>
      <c r="E152" s="11"/>
    </row>
    <row r="153" spans="1:5" x14ac:dyDescent="0.25">
      <c r="A153" s="11"/>
      <c r="B153" s="11"/>
      <c r="C153" s="11"/>
      <c r="D153" s="11"/>
      <c r="E153" s="11"/>
    </row>
    <row r="154" spans="1:5" s="7" customFormat="1" ht="24.95" customHeight="1" x14ac:dyDescent="0.25">
      <c r="A154" s="8" t="s">
        <v>67</v>
      </c>
      <c r="B154" s="9"/>
      <c r="C154" s="9"/>
      <c r="D154" s="9"/>
      <c r="E154" s="9"/>
    </row>
    <row r="155" spans="1:5" ht="57.6" customHeight="1" x14ac:dyDescent="0.25">
      <c r="A155" s="32" t="s">
        <v>27</v>
      </c>
      <c r="B155" s="10" t="s">
        <v>270</v>
      </c>
      <c r="C155" s="10" t="s">
        <v>6</v>
      </c>
      <c r="D155" s="10" t="s">
        <v>273</v>
      </c>
      <c r="E155" s="10" t="s">
        <v>7</v>
      </c>
    </row>
    <row r="156" spans="1:5" s="11" customFormat="1" ht="15.95" customHeight="1" x14ac:dyDescent="0.25">
      <c r="A156" s="12" t="s">
        <v>8</v>
      </c>
      <c r="B156" s="12">
        <f>COLUMN()</f>
        <v>2</v>
      </c>
      <c r="C156" s="12">
        <f>COLUMN()</f>
        <v>3</v>
      </c>
      <c r="D156" s="12">
        <v>4</v>
      </c>
      <c r="E156" s="12">
        <f>COLUMN()</f>
        <v>5</v>
      </c>
    </row>
    <row r="157" spans="1:5" x14ac:dyDescent="0.25">
      <c r="A157" s="22" t="s">
        <v>132</v>
      </c>
      <c r="B157" s="23">
        <f>SUBTOTAL(9,B158:B158)</f>
        <v>930056.38</v>
      </c>
      <c r="C157" s="23">
        <f>SUBTOTAL(9,C158:C158)</f>
        <v>1100000</v>
      </c>
      <c r="D157" s="23">
        <f>+E157-C157</f>
        <v>0</v>
      </c>
      <c r="E157" s="23">
        <f>SUBTOTAL(9,E158:E158)</f>
        <v>1100000</v>
      </c>
    </row>
    <row r="158" spans="1:5" x14ac:dyDescent="0.25">
      <c r="A158" s="28" t="s">
        <v>133</v>
      </c>
      <c r="B158" s="29">
        <v>930056.38</v>
      </c>
      <c r="C158" s="29">
        <v>1100000</v>
      </c>
      <c r="D158" s="47">
        <f t="shared" ref="D158:D177" si="24">+E158-C158</f>
        <v>0</v>
      </c>
      <c r="E158" s="29">
        <v>1100000</v>
      </c>
    </row>
    <row r="159" spans="1:5" x14ac:dyDescent="0.25">
      <c r="A159" s="22" t="s">
        <v>134</v>
      </c>
      <c r="B159" s="23">
        <f>SUBTOTAL(9,B160:B160)</f>
        <v>486534.54</v>
      </c>
      <c r="C159" s="23">
        <f>SUBTOTAL(9,C160:C160)</f>
        <v>472342</v>
      </c>
      <c r="D159" s="49">
        <f t="shared" si="24"/>
        <v>-29000</v>
      </c>
      <c r="E159" s="23">
        <f>SUBTOTAL(9,E160:E160)</f>
        <v>443342</v>
      </c>
    </row>
    <row r="160" spans="1:5" x14ac:dyDescent="0.25">
      <c r="A160" s="28" t="s">
        <v>135</v>
      </c>
      <c r="B160" s="29">
        <v>486534.54</v>
      </c>
      <c r="C160" s="29">
        <v>472342</v>
      </c>
      <c r="D160" s="47">
        <f t="shared" si="24"/>
        <v>-29000</v>
      </c>
      <c r="E160" s="29">
        <v>443342</v>
      </c>
    </row>
    <row r="161" spans="1:5" x14ac:dyDescent="0.25">
      <c r="A161" s="22" t="s">
        <v>136</v>
      </c>
      <c r="B161" s="23">
        <f>SUBTOTAL(9,B162:B162)</f>
        <v>58107.11</v>
      </c>
      <c r="C161" s="23">
        <f>SUBTOTAL(9,C162:C162)</f>
        <v>27200</v>
      </c>
      <c r="D161" s="49">
        <f t="shared" si="24"/>
        <v>0</v>
      </c>
      <c r="E161" s="23">
        <f>SUBTOTAL(9,E162:E162)</f>
        <v>27200</v>
      </c>
    </row>
    <row r="162" spans="1:5" x14ac:dyDescent="0.25">
      <c r="A162" s="28" t="s">
        <v>137</v>
      </c>
      <c r="B162" s="29">
        <v>58107.11</v>
      </c>
      <c r="C162" s="29">
        <v>27200</v>
      </c>
      <c r="D162" s="47">
        <f t="shared" si="24"/>
        <v>0</v>
      </c>
      <c r="E162" s="29">
        <v>27200</v>
      </c>
    </row>
    <row r="163" spans="1:5" x14ac:dyDescent="0.25">
      <c r="A163" s="22" t="s">
        <v>138</v>
      </c>
      <c r="B163" s="23">
        <f>SUBTOTAL(9,B164:B172)</f>
        <v>569885.36</v>
      </c>
      <c r="C163" s="23">
        <f>SUBTOTAL(9,C164:C172)</f>
        <v>199631</v>
      </c>
      <c r="D163" s="49">
        <f t="shared" si="24"/>
        <v>203185</v>
      </c>
      <c r="E163" s="23">
        <f>SUBTOTAL(9,E164:E172)</f>
        <v>402816</v>
      </c>
    </row>
    <row r="164" spans="1:5" x14ac:dyDescent="0.25">
      <c r="A164" s="28" t="s">
        <v>139</v>
      </c>
      <c r="B164" s="29">
        <v>0</v>
      </c>
      <c r="C164" s="29">
        <v>688</v>
      </c>
      <c r="D164" s="47">
        <f t="shared" si="24"/>
        <v>299</v>
      </c>
      <c r="E164" s="29">
        <v>987</v>
      </c>
    </row>
    <row r="165" spans="1:5" x14ac:dyDescent="0.25">
      <c r="A165" s="28" t="s">
        <v>140</v>
      </c>
      <c r="B165" s="29">
        <v>0</v>
      </c>
      <c r="C165" s="29">
        <v>100000</v>
      </c>
      <c r="D165" s="47">
        <f t="shared" si="24"/>
        <v>69340</v>
      </c>
      <c r="E165" s="29">
        <v>169340</v>
      </c>
    </row>
    <row r="166" spans="1:5" x14ac:dyDescent="0.25">
      <c r="A166" s="28" t="s">
        <v>141</v>
      </c>
      <c r="B166" s="29">
        <v>76888.06</v>
      </c>
      <c r="C166" s="29">
        <v>0</v>
      </c>
      <c r="D166" s="47">
        <f t="shared" si="24"/>
        <v>0</v>
      </c>
      <c r="E166" s="29">
        <v>0</v>
      </c>
    </row>
    <row r="167" spans="1:5" x14ac:dyDescent="0.25">
      <c r="A167" s="28" t="s">
        <v>142</v>
      </c>
      <c r="B167" s="29">
        <v>0</v>
      </c>
      <c r="C167" s="29">
        <v>55761</v>
      </c>
      <c r="D167" s="47">
        <f t="shared" si="24"/>
        <v>0</v>
      </c>
      <c r="E167" s="29">
        <v>55761</v>
      </c>
    </row>
    <row r="168" spans="1:5" x14ac:dyDescent="0.25">
      <c r="A168" s="28" t="s">
        <v>143</v>
      </c>
      <c r="B168" s="29">
        <v>0</v>
      </c>
      <c r="C168" s="29">
        <v>0</v>
      </c>
      <c r="D168" s="47">
        <f t="shared" si="24"/>
        <v>29000</v>
      </c>
      <c r="E168" s="29">
        <v>29000</v>
      </c>
    </row>
    <row r="169" spans="1:5" x14ac:dyDescent="0.25">
      <c r="A169" s="28" t="s">
        <v>144</v>
      </c>
      <c r="B169" s="29">
        <v>492997.3</v>
      </c>
      <c r="C169" s="29">
        <v>36429</v>
      </c>
      <c r="D169" s="47">
        <f t="shared" si="24"/>
        <v>12217</v>
      </c>
      <c r="E169" s="29">
        <v>48646</v>
      </c>
    </row>
    <row r="170" spans="1:5" x14ac:dyDescent="0.25">
      <c r="A170" s="28" t="s">
        <v>145</v>
      </c>
      <c r="B170" s="29">
        <v>0</v>
      </c>
      <c r="C170" s="29">
        <v>4000</v>
      </c>
      <c r="D170" s="47">
        <f t="shared" si="24"/>
        <v>91630</v>
      </c>
      <c r="E170" s="29">
        <v>95630</v>
      </c>
    </row>
    <row r="171" spans="1:5" x14ac:dyDescent="0.25">
      <c r="A171" s="28" t="s">
        <v>146</v>
      </c>
      <c r="B171" s="29">
        <v>0</v>
      </c>
      <c r="C171" s="29">
        <v>0</v>
      </c>
      <c r="D171" s="47">
        <f t="shared" si="24"/>
        <v>699</v>
      </c>
      <c r="E171" s="29">
        <v>699</v>
      </c>
    </row>
    <row r="172" spans="1:5" x14ac:dyDescent="0.25">
      <c r="A172" s="28" t="s">
        <v>147</v>
      </c>
      <c r="B172" s="29">
        <v>0</v>
      </c>
      <c r="C172" s="29">
        <v>2753</v>
      </c>
      <c r="D172" s="47">
        <f t="shared" si="24"/>
        <v>0</v>
      </c>
      <c r="E172" s="29">
        <v>2753</v>
      </c>
    </row>
    <row r="173" spans="1:5" x14ac:dyDescent="0.25">
      <c r="A173" s="22" t="s">
        <v>148</v>
      </c>
      <c r="B173" s="23">
        <f>SUBTOTAL(9,B174:B174)</f>
        <v>762.43</v>
      </c>
      <c r="C173" s="23">
        <f>SUBTOTAL(9,C174:C174)</f>
        <v>3000</v>
      </c>
      <c r="D173" s="49">
        <f t="shared" si="24"/>
        <v>6120</v>
      </c>
      <c r="E173" s="23">
        <f>SUBTOTAL(9,E174:E174)</f>
        <v>9120</v>
      </c>
    </row>
    <row r="174" spans="1:5" x14ac:dyDescent="0.25">
      <c r="A174" s="28" t="s">
        <v>149</v>
      </c>
      <c r="B174" s="29">
        <v>762.43</v>
      </c>
      <c r="C174" s="29">
        <v>3000</v>
      </c>
      <c r="D174" s="47">
        <f t="shared" si="24"/>
        <v>6120</v>
      </c>
      <c r="E174" s="29">
        <v>9120</v>
      </c>
    </row>
    <row r="175" spans="1:5" x14ac:dyDescent="0.25">
      <c r="A175" s="22" t="s">
        <v>150</v>
      </c>
      <c r="B175" s="23">
        <f>SUBTOTAL(9,B176:B176)</f>
        <v>769.08</v>
      </c>
      <c r="C175" s="23">
        <f>SUBTOTAL(9,C176:C176)</f>
        <v>6000</v>
      </c>
      <c r="D175" s="49">
        <f t="shared" si="24"/>
        <v>0</v>
      </c>
      <c r="E175" s="23">
        <f>SUBTOTAL(9,E176:E176)</f>
        <v>6000</v>
      </c>
    </row>
    <row r="176" spans="1:5" x14ac:dyDescent="0.25">
      <c r="A176" s="28" t="s">
        <v>151</v>
      </c>
      <c r="B176" s="29">
        <v>769.08</v>
      </c>
      <c r="C176" s="29">
        <v>6000</v>
      </c>
      <c r="D176" s="47">
        <f t="shared" si="24"/>
        <v>0</v>
      </c>
      <c r="E176" s="29">
        <v>6000</v>
      </c>
    </row>
    <row r="177" spans="1:5" ht="20.100000000000001" customHeight="1" x14ac:dyDescent="0.25">
      <c r="A177" s="30" t="s">
        <v>66</v>
      </c>
      <c r="B177" s="31">
        <f>IFERROR(SUBTOTAL(9,B158:B176),0)</f>
        <v>2046114.9000000001</v>
      </c>
      <c r="C177" s="31">
        <f>IFERROR(SUBTOTAL(9,C158:C176),0)</f>
        <v>1808173</v>
      </c>
      <c r="D177" s="51">
        <f t="shared" si="24"/>
        <v>180305</v>
      </c>
      <c r="E177" s="31">
        <f>IFERROR(SUBTOTAL(9,E158:E176),0)</f>
        <v>1988478</v>
      </c>
    </row>
    <row r="179" spans="1:5" x14ac:dyDescent="0.25">
      <c r="C179" s="21"/>
      <c r="D179" s="21"/>
    </row>
    <row r="184" spans="1:5" s="6" customFormat="1" ht="24.95" customHeight="1" x14ac:dyDescent="0.3">
      <c r="A184" s="68" t="s">
        <v>152</v>
      </c>
      <c r="B184" s="68"/>
      <c r="C184" s="68"/>
      <c r="D184" s="68"/>
      <c r="E184" s="68"/>
    </row>
    <row r="185" spans="1:5" s="7" customFormat="1" ht="24.95" customHeight="1" x14ac:dyDescent="0.25">
      <c r="A185" s="8" t="s">
        <v>67</v>
      </c>
      <c r="B185" s="9"/>
      <c r="C185" s="9"/>
      <c r="D185" s="9"/>
      <c r="E185" s="9"/>
    </row>
    <row r="186" spans="1:5" ht="57.6" customHeight="1" x14ac:dyDescent="0.25">
      <c r="A186" s="10" t="s">
        <v>27</v>
      </c>
      <c r="B186" s="10" t="s">
        <v>270</v>
      </c>
      <c r="C186" s="10" t="s">
        <v>6</v>
      </c>
      <c r="D186" s="10" t="s">
        <v>273</v>
      </c>
      <c r="E186" s="10" t="s">
        <v>7</v>
      </c>
    </row>
    <row r="187" spans="1:5" s="11" customFormat="1" ht="15.95" customHeight="1" x14ac:dyDescent="0.25">
      <c r="A187" s="12" t="s">
        <v>8</v>
      </c>
      <c r="B187" s="12">
        <f>COLUMN()</f>
        <v>2</v>
      </c>
      <c r="C187" s="12">
        <f>COLUMN()</f>
        <v>3</v>
      </c>
      <c r="D187" s="12">
        <v>4</v>
      </c>
      <c r="E187" s="12">
        <f>COLUMN()</f>
        <v>5</v>
      </c>
    </row>
    <row r="188" spans="1:5" x14ac:dyDescent="0.25">
      <c r="A188" s="22" t="s">
        <v>153</v>
      </c>
      <c r="B188" s="23">
        <f>SUBTOTAL(9,B189:B189)</f>
        <v>2046114.9</v>
      </c>
      <c r="C188" s="23">
        <f>SUBTOTAL(9,C189:C189)</f>
        <v>1808173</v>
      </c>
      <c r="D188" s="23">
        <f>+E188-C188</f>
        <v>180305</v>
      </c>
      <c r="E188" s="23">
        <f>SUBTOTAL(9,E189:E189)</f>
        <v>1988478</v>
      </c>
    </row>
    <row r="189" spans="1:5" x14ac:dyDescent="0.25">
      <c r="A189" s="28" t="s">
        <v>154</v>
      </c>
      <c r="B189" s="29">
        <v>2046114.9</v>
      </c>
      <c r="C189" s="29">
        <v>1808173</v>
      </c>
      <c r="D189" s="29">
        <f t="shared" ref="D189:D190" si="25">+E189-C189</f>
        <v>180305</v>
      </c>
      <c r="E189" s="29">
        <v>1988478</v>
      </c>
    </row>
    <row r="190" spans="1:5" ht="20.100000000000001" customHeight="1" x14ac:dyDescent="0.25">
      <c r="A190" s="30" t="s">
        <v>66</v>
      </c>
      <c r="B190" s="31">
        <f>IFERROR(SUBTOTAL(9,B189:B189),0)</f>
        <v>2046114.9</v>
      </c>
      <c r="C190" s="31">
        <f>IFERROR(SUBTOTAL(9,C189:C189),0)</f>
        <v>1808173</v>
      </c>
      <c r="D190" s="31">
        <f t="shared" si="25"/>
        <v>180305</v>
      </c>
      <c r="E190" s="31">
        <f>IFERROR(SUBTOTAL(9,E189:E189),0)</f>
        <v>1988478</v>
      </c>
    </row>
    <row r="191" spans="1:5" x14ac:dyDescent="0.25">
      <c r="A191" s="11"/>
      <c r="B191" s="11"/>
      <c r="C191" s="11"/>
      <c r="D191" s="11"/>
      <c r="E191" s="11"/>
    </row>
    <row r="192" spans="1:5" x14ac:dyDescent="0.25">
      <c r="A192" s="11"/>
      <c r="B192" s="11"/>
      <c r="C192" s="11"/>
      <c r="D192" s="11"/>
      <c r="E192" s="11"/>
    </row>
    <row r="193" spans="3:4" x14ac:dyDescent="0.25">
      <c r="C193" s="21"/>
      <c r="D193" s="21"/>
    </row>
  </sheetData>
  <mergeCells count="5">
    <mergeCell ref="A2:E2"/>
    <mergeCell ref="A3:E3"/>
    <mergeCell ref="A1:E1"/>
    <mergeCell ref="A127:E127"/>
    <mergeCell ref="A184:E184"/>
  </mergeCells>
  <pageMargins left="0.39370078740157499" right="0.39370078740157499" top="0.39370078740157499" bottom="0.511811023622047" header="0" footer="0.31496062992126"/>
  <pageSetup paperSize="9" scale="70" fitToHeight="0" orientation="portrait" r:id="rId1"/>
  <headerFooter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zoomScaleNormal="100" workbookViewId="0">
      <pane ySplit="6" topLeftCell="A22" activePane="bottomLeft" state="frozen"/>
      <selection pane="bottomLeft" activeCell="D32" sqref="D32"/>
    </sheetView>
  </sheetViews>
  <sheetFormatPr defaultColWidth="9.140625" defaultRowHeight="15" x14ac:dyDescent="0.25"/>
  <cols>
    <col min="1" max="1" width="73.5703125" style="1" customWidth="1"/>
    <col min="2" max="2" width="29.7109375" style="1" customWidth="1"/>
    <col min="3" max="5" width="19.7109375" style="1" customWidth="1"/>
  </cols>
  <sheetData>
    <row r="1" spans="1:5" s="5" customFormat="1" ht="30" customHeight="1" x14ac:dyDescent="0.25">
      <c r="A1" s="68" t="s">
        <v>2</v>
      </c>
      <c r="B1" s="68"/>
      <c r="C1" s="68"/>
      <c r="D1" s="68"/>
      <c r="E1" s="68"/>
    </row>
    <row r="2" spans="1:5" s="5" customFormat="1" ht="30" customHeight="1" x14ac:dyDescent="0.25">
      <c r="A2" s="68" t="s">
        <v>155</v>
      </c>
      <c r="B2" s="68"/>
      <c r="C2" s="68"/>
      <c r="D2" s="68"/>
      <c r="E2" s="68"/>
    </row>
    <row r="3" spans="1:5" s="6" customFormat="1" ht="24.95" customHeight="1" x14ac:dyDescent="0.3">
      <c r="A3" s="68" t="s">
        <v>156</v>
      </c>
      <c r="B3" s="68"/>
      <c r="C3" s="68"/>
      <c r="D3" s="68"/>
      <c r="E3" s="68"/>
    </row>
    <row r="4" spans="1:5" s="7" customFormat="1" ht="24.95" customHeight="1" x14ac:dyDescent="0.25">
      <c r="A4" s="8" t="s">
        <v>157</v>
      </c>
      <c r="B4" s="9"/>
      <c r="C4" s="9"/>
      <c r="D4" s="9"/>
      <c r="E4" s="9"/>
    </row>
    <row r="5" spans="1:5" ht="57.6" customHeight="1" x14ac:dyDescent="0.25">
      <c r="A5" s="10" t="s">
        <v>27</v>
      </c>
      <c r="B5" s="10" t="s">
        <v>270</v>
      </c>
      <c r="C5" s="10" t="s">
        <v>6</v>
      </c>
      <c r="D5" s="10" t="s">
        <v>273</v>
      </c>
      <c r="E5" s="10" t="s">
        <v>7</v>
      </c>
    </row>
    <row r="6" spans="1:5" s="11" customFormat="1" ht="15.95" customHeight="1" x14ac:dyDescent="0.25">
      <c r="A6" s="12" t="s">
        <v>8</v>
      </c>
      <c r="B6" s="12">
        <f>COLUMN()</f>
        <v>2</v>
      </c>
      <c r="C6" s="12">
        <v>3</v>
      </c>
      <c r="D6" s="12">
        <v>4</v>
      </c>
      <c r="E6" s="12">
        <f>COLUMN()</f>
        <v>5</v>
      </c>
    </row>
    <row r="7" spans="1:5" ht="20.100000000000001" customHeight="1" x14ac:dyDescent="0.25">
      <c r="A7" s="30" t="s">
        <v>66</v>
      </c>
      <c r="B7" s="31">
        <f>IFERROR(SUBTOTAL(9,#REF!),0)</f>
        <v>0</v>
      </c>
      <c r="C7" s="31">
        <v>0</v>
      </c>
      <c r="D7" s="31">
        <v>0</v>
      </c>
      <c r="E7" s="31">
        <f>IFERROR(SUBTOTAL(9,#REF!),0)</f>
        <v>0</v>
      </c>
    </row>
    <row r="8" spans="1:5" x14ac:dyDescent="0.25">
      <c r="A8" s="11"/>
      <c r="B8" s="11"/>
      <c r="C8" s="11"/>
      <c r="D8" s="11"/>
      <c r="E8" s="11"/>
    </row>
    <row r="9" spans="1:5" x14ac:dyDescent="0.25">
      <c r="A9" s="11"/>
      <c r="B9" s="11"/>
      <c r="C9" s="11"/>
      <c r="D9" s="11"/>
      <c r="E9" s="11"/>
    </row>
    <row r="10" spans="1:5" s="7" customFormat="1" ht="24.95" customHeight="1" x14ac:dyDescent="0.25">
      <c r="A10" s="8" t="s">
        <v>158</v>
      </c>
      <c r="B10" s="9"/>
      <c r="C10" s="9"/>
      <c r="D10" s="9"/>
      <c r="E10" s="9"/>
    </row>
    <row r="11" spans="1:5" ht="57.6" customHeight="1" x14ac:dyDescent="0.25">
      <c r="A11" s="32" t="s">
        <v>27</v>
      </c>
      <c r="B11" s="10" t="s">
        <v>270</v>
      </c>
      <c r="C11" s="10" t="s">
        <v>6</v>
      </c>
      <c r="D11" s="10" t="s">
        <v>273</v>
      </c>
      <c r="E11" s="10" t="s">
        <v>7</v>
      </c>
    </row>
    <row r="12" spans="1:5" s="11" customFormat="1" ht="15.95" customHeight="1" x14ac:dyDescent="0.25">
      <c r="A12" s="12" t="s">
        <v>8</v>
      </c>
      <c r="B12" s="12">
        <f>COLUMN()</f>
        <v>2</v>
      </c>
      <c r="C12" s="12">
        <v>3</v>
      </c>
      <c r="D12" s="12">
        <v>4</v>
      </c>
      <c r="E12" s="12">
        <f>COLUMN()</f>
        <v>5</v>
      </c>
    </row>
    <row r="13" spans="1:5" ht="20.100000000000001" customHeight="1" x14ac:dyDescent="0.25">
      <c r="A13" s="30" t="s">
        <v>66</v>
      </c>
      <c r="B13" s="31">
        <f>IFERROR(SUBTOTAL(9,#REF!),0)</f>
        <v>0</v>
      </c>
      <c r="C13" s="31">
        <v>0</v>
      </c>
      <c r="D13" s="31">
        <v>0</v>
      </c>
      <c r="E13" s="31">
        <f>IFERROR(SUBTOTAL(9,#REF!),0)</f>
        <v>0</v>
      </c>
    </row>
    <row r="15" spans="1:5" x14ac:dyDescent="0.25">
      <c r="C15" s="21"/>
      <c r="D15" s="21"/>
    </row>
    <row r="20" spans="1:5" s="6" customFormat="1" ht="24.95" customHeight="1" x14ac:dyDescent="0.3">
      <c r="A20" s="68" t="s">
        <v>159</v>
      </c>
      <c r="B20" s="68"/>
      <c r="C20" s="68"/>
      <c r="D20" s="68"/>
      <c r="E20" s="68"/>
    </row>
    <row r="21" spans="1:5" s="7" customFormat="1" ht="24.95" customHeight="1" x14ac:dyDescent="0.25">
      <c r="A21" s="8" t="s">
        <v>157</v>
      </c>
      <c r="B21" s="9"/>
      <c r="C21" s="9"/>
      <c r="D21" s="9"/>
      <c r="E21" s="9"/>
    </row>
    <row r="22" spans="1:5" ht="57.6" customHeight="1" x14ac:dyDescent="0.25">
      <c r="A22" s="10" t="s">
        <v>27</v>
      </c>
      <c r="B22" s="10" t="s">
        <v>270</v>
      </c>
      <c r="C22" s="10" t="s">
        <v>6</v>
      </c>
      <c r="D22" s="10" t="s">
        <v>273</v>
      </c>
      <c r="E22" s="10" t="s">
        <v>7</v>
      </c>
    </row>
    <row r="23" spans="1:5" s="11" customFormat="1" ht="15.95" customHeight="1" x14ac:dyDescent="0.25">
      <c r="A23" s="12" t="s">
        <v>8</v>
      </c>
      <c r="B23" s="12">
        <f>COLUMN()</f>
        <v>2</v>
      </c>
      <c r="C23" s="12">
        <f>COLUMN()</f>
        <v>3</v>
      </c>
      <c r="D23" s="12">
        <v>4</v>
      </c>
      <c r="E23" s="12">
        <f>COLUMN()</f>
        <v>5</v>
      </c>
    </row>
    <row r="24" spans="1:5" ht="20.100000000000001" customHeight="1" x14ac:dyDescent="0.25">
      <c r="A24" s="30" t="s">
        <v>66</v>
      </c>
      <c r="B24" s="31">
        <f>IFERROR(SUBTOTAL(9,#REF!),0)</f>
        <v>0</v>
      </c>
      <c r="C24" s="31">
        <f>IFERROR(SUBTOTAL(9,#REF!),0)</f>
        <v>0</v>
      </c>
      <c r="D24" s="31">
        <v>0</v>
      </c>
      <c r="E24" s="31">
        <f>IFERROR(SUBTOTAL(9,#REF!),0)</f>
        <v>0</v>
      </c>
    </row>
    <row r="25" spans="1:5" x14ac:dyDescent="0.25">
      <c r="A25" s="11"/>
      <c r="B25" s="11"/>
      <c r="C25" s="11"/>
      <c r="D25" s="11"/>
      <c r="E25" s="11"/>
    </row>
    <row r="26" spans="1:5" x14ac:dyDescent="0.25">
      <c r="A26" s="11"/>
      <c r="B26" s="11"/>
      <c r="C26" s="11"/>
      <c r="D26" s="11"/>
      <c r="E26" s="11"/>
    </row>
    <row r="27" spans="1:5" s="7" customFormat="1" ht="24.95" customHeight="1" x14ac:dyDescent="0.25">
      <c r="A27" s="8" t="s">
        <v>158</v>
      </c>
      <c r="B27" s="9"/>
      <c r="C27" s="9"/>
      <c r="D27" s="9"/>
      <c r="E27" s="9"/>
    </row>
    <row r="28" spans="1:5" ht="57.6" customHeight="1" x14ac:dyDescent="0.25">
      <c r="A28" s="32" t="s">
        <v>27</v>
      </c>
      <c r="B28" s="10" t="s">
        <v>270</v>
      </c>
      <c r="C28" s="10" t="s">
        <v>6</v>
      </c>
      <c r="D28" s="10" t="s">
        <v>273</v>
      </c>
      <c r="E28" s="10" t="s">
        <v>7</v>
      </c>
    </row>
    <row r="29" spans="1:5" s="11" customFormat="1" ht="15.95" customHeight="1" x14ac:dyDescent="0.25">
      <c r="A29" s="12" t="s">
        <v>8</v>
      </c>
      <c r="B29" s="12">
        <f>COLUMN()</f>
        <v>2</v>
      </c>
      <c r="C29" s="12">
        <f>COLUMN()</f>
        <v>3</v>
      </c>
      <c r="D29" s="12">
        <v>4</v>
      </c>
      <c r="E29" s="12">
        <f>COLUMN()</f>
        <v>5</v>
      </c>
    </row>
    <row r="30" spans="1:5" ht="20.100000000000001" customHeight="1" x14ac:dyDescent="0.25">
      <c r="A30" s="30" t="s">
        <v>66</v>
      </c>
      <c r="B30" s="31">
        <f>IFERROR(SUBTOTAL(9,#REF!),0)</f>
        <v>0</v>
      </c>
      <c r="C30" s="31">
        <f>IFERROR(SUBTOTAL(9,#REF!),0)</f>
        <v>0</v>
      </c>
      <c r="D30" s="31">
        <v>0</v>
      </c>
      <c r="E30" s="31">
        <f>IFERROR(SUBTOTAL(9,#REF!),0)</f>
        <v>0</v>
      </c>
    </row>
    <row r="32" spans="1:5" x14ac:dyDescent="0.25">
      <c r="C32" s="21"/>
      <c r="D32" s="21"/>
    </row>
  </sheetData>
  <mergeCells count="4">
    <mergeCell ref="A2:E2"/>
    <mergeCell ref="A3:E3"/>
    <mergeCell ref="A1:E1"/>
    <mergeCell ref="A20:E20"/>
  </mergeCells>
  <pageMargins left="0.39370078740157499" right="0.39370078740157499" top="0.39370078740157499" bottom="0.511811023622047" header="0" footer="0.31496062992126"/>
  <pageSetup paperSize="9" scale="10" fitToHeight="0" orientation="portrait" r:id="rId1"/>
  <headerFooter>
    <oddFooter>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43"/>
  <sheetViews>
    <sheetView tabSelected="1" zoomScaleNormal="100" workbookViewId="0">
      <pane ySplit="5" topLeftCell="A31" activePane="bottomLeft" state="frozen"/>
      <selection pane="bottomLeft" activeCell="J36" sqref="J36"/>
    </sheetView>
  </sheetViews>
  <sheetFormatPr defaultColWidth="9.140625" defaultRowHeight="15" x14ac:dyDescent="0.25"/>
  <cols>
    <col min="1" max="1" width="56.28515625" style="1" customWidth="1"/>
    <col min="2" max="2" width="20" style="1" customWidth="1"/>
    <col min="3" max="5" width="19.7109375" style="1" customWidth="1"/>
  </cols>
  <sheetData>
    <row r="1" spans="1:5" s="5" customFormat="1" ht="30" customHeight="1" x14ac:dyDescent="0.25">
      <c r="A1" s="68" t="s">
        <v>160</v>
      </c>
      <c r="B1" s="68"/>
      <c r="C1" s="68"/>
      <c r="D1" s="68"/>
      <c r="E1" s="68"/>
    </row>
    <row r="2" spans="1:5" s="6" customFormat="1" ht="24.95" customHeight="1" x14ac:dyDescent="0.3">
      <c r="A2" s="68" t="s">
        <v>161</v>
      </c>
      <c r="B2" s="68"/>
      <c r="C2" s="68"/>
      <c r="D2" s="68"/>
      <c r="E2" s="68"/>
    </row>
    <row r="3" spans="1:5" s="7" customFormat="1" ht="24.95" customHeight="1" x14ac:dyDescent="0.25">
      <c r="A3" s="8" t="s">
        <v>162</v>
      </c>
      <c r="B3" s="9"/>
      <c r="C3" s="9"/>
      <c r="D3" s="9"/>
      <c r="E3" s="9"/>
    </row>
    <row r="4" spans="1:5" ht="57.6" customHeight="1" x14ac:dyDescent="0.25">
      <c r="A4" s="32" t="s">
        <v>27</v>
      </c>
      <c r="B4" s="10" t="s">
        <v>270</v>
      </c>
      <c r="C4" s="10" t="s">
        <v>6</v>
      </c>
      <c r="D4" s="10" t="s">
        <v>273</v>
      </c>
      <c r="E4" s="10" t="s">
        <v>7</v>
      </c>
    </row>
    <row r="5" spans="1:5" s="11" customFormat="1" ht="15.95" customHeight="1" x14ac:dyDescent="0.25">
      <c r="A5" s="12" t="s">
        <v>8</v>
      </c>
      <c r="B5" s="12">
        <f>COLUMN()</f>
        <v>2</v>
      </c>
      <c r="C5" s="12">
        <f>COLUMN()</f>
        <v>3</v>
      </c>
      <c r="D5" s="12">
        <v>4</v>
      </c>
      <c r="E5" s="12">
        <f>COLUMN()</f>
        <v>5</v>
      </c>
    </row>
    <row r="6" spans="1:5" x14ac:dyDescent="0.25">
      <c r="A6" s="22" t="s">
        <v>163</v>
      </c>
      <c r="B6" s="23">
        <f>SUBTOTAL(9,B7:B7)</f>
        <v>0</v>
      </c>
      <c r="C6" s="23">
        <f>SUBTOTAL(9,C7:C7)</f>
        <v>1808173</v>
      </c>
      <c r="D6" s="23">
        <f>+E6-C6</f>
        <v>180305</v>
      </c>
      <c r="E6" s="23">
        <f>SUBTOTAL(9,E7:E7)</f>
        <v>1988478</v>
      </c>
    </row>
    <row r="7" spans="1:5" x14ac:dyDescent="0.25">
      <c r="A7" s="28" t="s">
        <v>164</v>
      </c>
      <c r="B7" s="29">
        <v>0</v>
      </c>
      <c r="C7" s="29">
        <v>1808173</v>
      </c>
      <c r="D7" s="29">
        <f t="shared" ref="D7:D8" si="0">+E7-C7</f>
        <v>180305</v>
      </c>
      <c r="E7" s="29">
        <v>1988478</v>
      </c>
    </row>
    <row r="8" spans="1:5" ht="20.100000000000001" customHeight="1" x14ac:dyDescent="0.25">
      <c r="A8" s="30" t="s">
        <v>66</v>
      </c>
      <c r="B8" s="31">
        <f>IFERROR(SUBTOTAL(9,B7:B7),0)</f>
        <v>0</v>
      </c>
      <c r="C8" s="31">
        <f>IFERROR(SUBTOTAL(9,C7:C7),0)</f>
        <v>1808173</v>
      </c>
      <c r="D8" s="31">
        <f t="shared" si="0"/>
        <v>180305</v>
      </c>
      <c r="E8" s="31">
        <f>IFERROR(SUBTOTAL(9,E7:E7),0)</f>
        <v>1988478</v>
      </c>
    </row>
    <row r="14" spans="1:5" s="6" customFormat="1" ht="24.95" customHeight="1" x14ac:dyDescent="0.3">
      <c r="A14" s="68" t="s">
        <v>165</v>
      </c>
      <c r="B14" s="68"/>
      <c r="C14" s="68"/>
      <c r="D14" s="68"/>
      <c r="E14" s="68"/>
    </row>
    <row r="15" spans="1:5" s="7" customFormat="1" ht="24.95" customHeight="1" x14ac:dyDescent="0.25">
      <c r="A15" s="8" t="s">
        <v>162</v>
      </c>
      <c r="B15" s="9"/>
      <c r="C15" s="9"/>
      <c r="D15" s="9"/>
      <c r="E15" s="9"/>
    </row>
    <row r="16" spans="1:5" ht="57.6" customHeight="1" x14ac:dyDescent="0.25">
      <c r="A16" s="32" t="s">
        <v>27</v>
      </c>
      <c r="B16" s="10" t="s">
        <v>270</v>
      </c>
      <c r="C16" s="10" t="s">
        <v>6</v>
      </c>
      <c r="D16" s="52" t="s">
        <v>273</v>
      </c>
      <c r="E16" s="10" t="s">
        <v>7</v>
      </c>
    </row>
    <row r="17" spans="1:5" s="11" customFormat="1" ht="15.95" customHeight="1" x14ac:dyDescent="0.25">
      <c r="A17" s="12" t="s">
        <v>8</v>
      </c>
      <c r="B17" s="12">
        <f>COLUMN()</f>
        <v>2</v>
      </c>
      <c r="C17" s="12">
        <v>3</v>
      </c>
      <c r="D17" s="53">
        <v>4</v>
      </c>
      <c r="E17" s="12">
        <f>COLUMN()</f>
        <v>5</v>
      </c>
    </row>
    <row r="18" spans="1:5" x14ac:dyDescent="0.25">
      <c r="A18" s="22" t="s">
        <v>163</v>
      </c>
      <c r="B18" s="23">
        <f>SUBTOTAL(9,B39:B242)</f>
        <v>2046114.8999999994</v>
      </c>
      <c r="C18" s="23">
        <v>1808173</v>
      </c>
      <c r="D18" s="54">
        <f>+E18-C18</f>
        <v>180305</v>
      </c>
      <c r="E18" s="23">
        <f>SUBTOTAL(9,E39:E242)</f>
        <v>1988478</v>
      </c>
    </row>
    <row r="19" spans="1:5" x14ac:dyDescent="0.25">
      <c r="A19" s="24" t="s">
        <v>164</v>
      </c>
      <c r="B19" s="25">
        <f>SUBTOTAL(9,B39:B242)</f>
        <v>2046114.8999999994</v>
      </c>
      <c r="C19" s="25">
        <v>1808173</v>
      </c>
      <c r="D19" s="55">
        <f>+E19-C19</f>
        <v>180305</v>
      </c>
      <c r="E19" s="25">
        <f>SUBTOTAL(9,E39:E242)</f>
        <v>1988478</v>
      </c>
    </row>
    <row r="20" spans="1:5" x14ac:dyDescent="0.25">
      <c r="A20" s="33" t="s">
        <v>166</v>
      </c>
      <c r="B20" s="34"/>
      <c r="C20" s="34"/>
      <c r="D20" s="56"/>
      <c r="E20" s="34"/>
    </row>
    <row r="21" spans="1:5" x14ac:dyDescent="0.25">
      <c r="A21" s="35" t="s">
        <v>167</v>
      </c>
      <c r="B21" s="45">
        <v>930056.38</v>
      </c>
      <c r="C21" s="36" t="s">
        <v>169</v>
      </c>
      <c r="D21" s="57">
        <f t="shared" ref="D21:D84" si="1">+E21-C21</f>
        <v>0</v>
      </c>
      <c r="E21" s="37" t="s">
        <v>169</v>
      </c>
    </row>
    <row r="22" spans="1:5" x14ac:dyDescent="0.25">
      <c r="A22" s="35" t="s">
        <v>170</v>
      </c>
      <c r="B22" s="45">
        <v>486534.54</v>
      </c>
      <c r="C22" s="36" t="s">
        <v>171</v>
      </c>
      <c r="D22" s="57">
        <f t="shared" si="1"/>
        <v>-29000</v>
      </c>
      <c r="E22" s="37" t="s">
        <v>172</v>
      </c>
    </row>
    <row r="23" spans="1:5" x14ac:dyDescent="0.25">
      <c r="A23" s="35" t="s">
        <v>173</v>
      </c>
      <c r="B23" s="45">
        <v>58107.11</v>
      </c>
      <c r="C23" s="36" t="s">
        <v>174</v>
      </c>
      <c r="D23" s="57">
        <f t="shared" si="1"/>
        <v>0</v>
      </c>
      <c r="E23" s="37" t="s">
        <v>174</v>
      </c>
    </row>
    <row r="24" spans="1:5" x14ac:dyDescent="0.25">
      <c r="A24" s="35" t="s">
        <v>175</v>
      </c>
      <c r="B24" s="36" t="s">
        <v>168</v>
      </c>
      <c r="C24" s="36" t="s">
        <v>176</v>
      </c>
      <c r="D24" s="57">
        <f t="shared" si="1"/>
        <v>299</v>
      </c>
      <c r="E24" s="37" t="s">
        <v>177</v>
      </c>
    </row>
    <row r="25" spans="1:5" x14ac:dyDescent="0.25">
      <c r="A25" s="35" t="s">
        <v>178</v>
      </c>
      <c r="B25" s="36" t="s">
        <v>168</v>
      </c>
      <c r="C25" s="36" t="s">
        <v>179</v>
      </c>
      <c r="D25" s="57">
        <f t="shared" si="1"/>
        <v>69340</v>
      </c>
      <c r="E25" s="37" t="s">
        <v>180</v>
      </c>
    </row>
    <row r="26" spans="1:5" x14ac:dyDescent="0.25">
      <c r="A26" s="35" t="s">
        <v>181</v>
      </c>
      <c r="B26" s="45">
        <v>76888.06</v>
      </c>
      <c r="C26" s="36" t="s">
        <v>168</v>
      </c>
      <c r="D26" s="57">
        <f t="shared" si="1"/>
        <v>0</v>
      </c>
      <c r="E26" s="37" t="s">
        <v>168</v>
      </c>
    </row>
    <row r="27" spans="1:5" x14ac:dyDescent="0.25">
      <c r="A27" s="35" t="s">
        <v>182</v>
      </c>
      <c r="B27" s="36" t="s">
        <v>168</v>
      </c>
      <c r="C27" s="36" t="s">
        <v>183</v>
      </c>
      <c r="D27" s="57">
        <f t="shared" si="1"/>
        <v>0</v>
      </c>
      <c r="E27" s="37" t="s">
        <v>183</v>
      </c>
    </row>
    <row r="28" spans="1:5" x14ac:dyDescent="0.25">
      <c r="A28" s="35" t="s">
        <v>184</v>
      </c>
      <c r="B28" s="36" t="s">
        <v>168</v>
      </c>
      <c r="C28" s="36" t="s">
        <v>168</v>
      </c>
      <c r="D28" s="57">
        <f t="shared" si="1"/>
        <v>29000</v>
      </c>
      <c r="E28" s="37" t="s">
        <v>185</v>
      </c>
    </row>
    <row r="29" spans="1:5" x14ac:dyDescent="0.25">
      <c r="A29" s="35" t="s">
        <v>186</v>
      </c>
      <c r="B29" s="45">
        <v>492997.3</v>
      </c>
      <c r="C29" s="36" t="s">
        <v>187</v>
      </c>
      <c r="D29" s="57">
        <f t="shared" si="1"/>
        <v>12217</v>
      </c>
      <c r="E29" s="37" t="s">
        <v>188</v>
      </c>
    </row>
    <row r="30" spans="1:5" x14ac:dyDescent="0.25">
      <c r="A30" s="35" t="s">
        <v>189</v>
      </c>
      <c r="B30" s="36" t="s">
        <v>168</v>
      </c>
      <c r="C30" s="36" t="s">
        <v>190</v>
      </c>
      <c r="D30" s="57">
        <f t="shared" si="1"/>
        <v>91630</v>
      </c>
      <c r="E30" s="37" t="s">
        <v>191</v>
      </c>
    </row>
    <row r="31" spans="1:5" x14ac:dyDescent="0.25">
      <c r="A31" s="35" t="s">
        <v>192</v>
      </c>
      <c r="B31" s="36" t="s">
        <v>168</v>
      </c>
      <c r="C31" s="36" t="s">
        <v>168</v>
      </c>
      <c r="D31" s="57">
        <f t="shared" si="1"/>
        <v>699</v>
      </c>
      <c r="E31" s="37" t="s">
        <v>193</v>
      </c>
    </row>
    <row r="32" spans="1:5" x14ac:dyDescent="0.25">
      <c r="A32" s="35" t="s">
        <v>194</v>
      </c>
      <c r="B32" s="36" t="s">
        <v>168</v>
      </c>
      <c r="C32" s="36" t="s">
        <v>195</v>
      </c>
      <c r="D32" s="57">
        <f t="shared" si="1"/>
        <v>0</v>
      </c>
      <c r="E32" s="37" t="s">
        <v>195</v>
      </c>
    </row>
    <row r="33" spans="1:5" x14ac:dyDescent="0.25">
      <c r="A33" s="35" t="s">
        <v>196</v>
      </c>
      <c r="B33" s="45">
        <v>762.43</v>
      </c>
      <c r="C33" s="36" t="s">
        <v>197</v>
      </c>
      <c r="D33" s="57">
        <f t="shared" si="1"/>
        <v>6120</v>
      </c>
      <c r="E33" s="37" t="s">
        <v>198</v>
      </c>
    </row>
    <row r="34" spans="1:5" x14ac:dyDescent="0.25">
      <c r="A34" s="35" t="s">
        <v>199</v>
      </c>
      <c r="B34" s="45">
        <v>769.08</v>
      </c>
      <c r="C34" s="36" t="s">
        <v>200</v>
      </c>
      <c r="D34" s="57">
        <f t="shared" si="1"/>
        <v>0</v>
      </c>
      <c r="E34" s="37" t="s">
        <v>200</v>
      </c>
    </row>
    <row r="35" spans="1:5" x14ac:dyDescent="0.25">
      <c r="A35" s="26" t="s">
        <v>201</v>
      </c>
      <c r="B35" s="27">
        <f>SUBTOTAL(9,B39:B242)</f>
        <v>2046114.8999999994</v>
      </c>
      <c r="C35" s="27">
        <v>1808173</v>
      </c>
      <c r="D35" s="58">
        <f t="shared" si="1"/>
        <v>180305</v>
      </c>
      <c r="E35" s="27">
        <f>SUBTOTAL(9,E39:E242)</f>
        <v>1988478</v>
      </c>
    </row>
    <row r="36" spans="1:5" x14ac:dyDescent="0.25">
      <c r="A36" s="38" t="s">
        <v>202</v>
      </c>
      <c r="B36" s="39">
        <f>SUBTOTAL(9,B39:B63)</f>
        <v>930056.38</v>
      </c>
      <c r="C36" s="39">
        <v>1100000</v>
      </c>
      <c r="D36" s="59">
        <f t="shared" si="1"/>
        <v>0</v>
      </c>
      <c r="E36" s="39">
        <f>SUBTOTAL(9,E39:E63)</f>
        <v>1100000</v>
      </c>
    </row>
    <row r="37" spans="1:5" x14ac:dyDescent="0.25">
      <c r="A37" s="40" t="s">
        <v>203</v>
      </c>
      <c r="B37" s="41">
        <f>SUBTOTAL(9,B39:B63)</f>
        <v>930056.38</v>
      </c>
      <c r="C37" s="41">
        <v>1100000</v>
      </c>
      <c r="D37" s="60">
        <f t="shared" si="1"/>
        <v>0</v>
      </c>
      <c r="E37" s="41">
        <f>SUBTOTAL(9,E39:E63)</f>
        <v>1100000</v>
      </c>
    </row>
    <row r="38" spans="1:5" x14ac:dyDescent="0.25">
      <c r="A38" s="42" t="s">
        <v>204</v>
      </c>
      <c r="B38" s="43">
        <f>SUBTOTAL(9,B39:B41)</f>
        <v>830730.53</v>
      </c>
      <c r="C38" s="43">
        <v>972500</v>
      </c>
      <c r="D38" s="61">
        <f t="shared" si="1"/>
        <v>-25000</v>
      </c>
      <c r="E38" s="43">
        <f>SUBTOTAL(9,E39:E41)</f>
        <v>947500</v>
      </c>
    </row>
    <row r="39" spans="1:5" x14ac:dyDescent="0.25">
      <c r="A39" s="28" t="s">
        <v>205</v>
      </c>
      <c r="B39" s="29">
        <v>694802.42</v>
      </c>
      <c r="C39" s="29">
        <v>798000</v>
      </c>
      <c r="D39" s="62">
        <f t="shared" si="1"/>
        <v>-5000</v>
      </c>
      <c r="E39" s="29">
        <v>793000</v>
      </c>
    </row>
    <row r="40" spans="1:5" x14ac:dyDescent="0.25">
      <c r="A40" s="28" t="s">
        <v>206</v>
      </c>
      <c r="B40" s="29">
        <v>20936.990000000002</v>
      </c>
      <c r="C40" s="29">
        <v>20500</v>
      </c>
      <c r="D40" s="62">
        <f t="shared" si="1"/>
        <v>-2000</v>
      </c>
      <c r="E40" s="29">
        <v>18500</v>
      </c>
    </row>
    <row r="41" spans="1:5" x14ac:dyDescent="0.25">
      <c r="A41" s="28" t="s">
        <v>207</v>
      </c>
      <c r="B41" s="29">
        <v>114991.12</v>
      </c>
      <c r="C41" s="29">
        <v>154000</v>
      </c>
      <c r="D41" s="62">
        <f t="shared" si="1"/>
        <v>-18000</v>
      </c>
      <c r="E41" s="29">
        <v>136000</v>
      </c>
    </row>
    <row r="42" spans="1:5" x14ac:dyDescent="0.25">
      <c r="A42" s="42" t="s">
        <v>208</v>
      </c>
      <c r="B42" s="43">
        <f>SUBTOTAL(9,B43:B61)</f>
        <v>98825.85</v>
      </c>
      <c r="C42" s="43">
        <v>126500</v>
      </c>
      <c r="D42" s="61">
        <f t="shared" si="1"/>
        <v>25000</v>
      </c>
      <c r="E42" s="43">
        <f>SUBTOTAL(9,E43:E61)</f>
        <v>151500</v>
      </c>
    </row>
    <row r="43" spans="1:5" x14ac:dyDescent="0.25">
      <c r="A43" s="28" t="s">
        <v>209</v>
      </c>
      <c r="B43" s="29">
        <v>2000</v>
      </c>
      <c r="C43" s="29">
        <v>1200</v>
      </c>
      <c r="D43" s="62">
        <f t="shared" si="1"/>
        <v>0</v>
      </c>
      <c r="E43" s="29">
        <v>1200</v>
      </c>
    </row>
    <row r="44" spans="1:5" x14ac:dyDescent="0.25">
      <c r="A44" s="28" t="s">
        <v>210</v>
      </c>
      <c r="B44" s="29">
        <v>26325.85</v>
      </c>
      <c r="C44" s="29">
        <v>28000</v>
      </c>
      <c r="D44" s="62">
        <f t="shared" si="1"/>
        <v>0</v>
      </c>
      <c r="E44" s="29">
        <v>28000</v>
      </c>
    </row>
    <row r="45" spans="1:5" x14ac:dyDescent="0.25">
      <c r="A45" s="28" t="s">
        <v>211</v>
      </c>
      <c r="B45" s="29">
        <v>500</v>
      </c>
      <c r="C45" s="29">
        <v>1000</v>
      </c>
      <c r="D45" s="62">
        <f t="shared" si="1"/>
        <v>0</v>
      </c>
      <c r="E45" s="29">
        <v>1000</v>
      </c>
    </row>
    <row r="46" spans="1:5" x14ac:dyDescent="0.25">
      <c r="A46" s="28" t="s">
        <v>212</v>
      </c>
      <c r="B46" s="29">
        <v>500</v>
      </c>
      <c r="C46" s="29">
        <v>1000</v>
      </c>
      <c r="D46" s="62">
        <f t="shared" si="1"/>
        <v>0</v>
      </c>
      <c r="E46" s="29">
        <v>1000</v>
      </c>
    </row>
    <row r="47" spans="1:5" x14ac:dyDescent="0.25">
      <c r="A47" s="28" t="s">
        <v>213</v>
      </c>
      <c r="B47" s="29">
        <v>15000</v>
      </c>
      <c r="C47" s="29">
        <v>20000</v>
      </c>
      <c r="D47" s="62">
        <f t="shared" si="1"/>
        <v>0</v>
      </c>
      <c r="E47" s="29">
        <v>20000</v>
      </c>
    </row>
    <row r="48" spans="1:5" x14ac:dyDescent="0.25">
      <c r="A48" s="28" t="s">
        <v>214</v>
      </c>
      <c r="B48" s="29">
        <v>5000</v>
      </c>
      <c r="C48" s="29">
        <v>2000</v>
      </c>
      <c r="D48" s="62">
        <f t="shared" si="1"/>
        <v>0</v>
      </c>
      <c r="E48" s="29">
        <v>2000</v>
      </c>
    </row>
    <row r="49" spans="1:5" x14ac:dyDescent="0.25">
      <c r="A49" s="28" t="s">
        <v>215</v>
      </c>
      <c r="B49" s="29">
        <v>500</v>
      </c>
      <c r="C49" s="29">
        <v>2000</v>
      </c>
      <c r="D49" s="62">
        <f t="shared" si="1"/>
        <v>0</v>
      </c>
      <c r="E49" s="29">
        <v>2000</v>
      </c>
    </row>
    <row r="50" spans="1:5" x14ac:dyDescent="0.25">
      <c r="A50" s="28" t="s">
        <v>216</v>
      </c>
      <c r="B50" s="29">
        <v>2000</v>
      </c>
      <c r="C50" s="29">
        <v>3000</v>
      </c>
      <c r="D50" s="62">
        <f t="shared" si="1"/>
        <v>0</v>
      </c>
      <c r="E50" s="29">
        <v>3000</v>
      </c>
    </row>
    <row r="51" spans="1:5" x14ac:dyDescent="0.25">
      <c r="A51" s="28" t="s">
        <v>217</v>
      </c>
      <c r="B51" s="29">
        <v>20000</v>
      </c>
      <c r="C51" s="29">
        <v>30000</v>
      </c>
      <c r="D51" s="62">
        <f t="shared" si="1"/>
        <v>25000</v>
      </c>
      <c r="E51" s="29">
        <v>55000</v>
      </c>
    </row>
    <row r="52" spans="1:5" x14ac:dyDescent="0.25">
      <c r="A52" s="28" t="s">
        <v>218</v>
      </c>
      <c r="B52" s="29">
        <v>500</v>
      </c>
      <c r="C52" s="29">
        <v>1000</v>
      </c>
      <c r="D52" s="62">
        <f t="shared" si="1"/>
        <v>0</v>
      </c>
      <c r="E52" s="29">
        <v>1000</v>
      </c>
    </row>
    <row r="53" spans="1:5" x14ac:dyDescent="0.25">
      <c r="A53" s="28" t="s">
        <v>219</v>
      </c>
      <c r="B53" s="29">
        <v>500</v>
      </c>
      <c r="C53" s="29">
        <v>2000</v>
      </c>
      <c r="D53" s="62">
        <f t="shared" si="1"/>
        <v>0</v>
      </c>
      <c r="E53" s="29">
        <v>2000</v>
      </c>
    </row>
    <row r="54" spans="1:5" x14ac:dyDescent="0.25">
      <c r="A54" s="28" t="s">
        <v>220</v>
      </c>
      <c r="B54" s="29">
        <v>500</v>
      </c>
      <c r="C54" s="29">
        <v>1000</v>
      </c>
      <c r="D54" s="62">
        <f t="shared" si="1"/>
        <v>0</v>
      </c>
      <c r="E54" s="29">
        <v>1000</v>
      </c>
    </row>
    <row r="55" spans="1:5" x14ac:dyDescent="0.25">
      <c r="A55" s="28" t="s">
        <v>221</v>
      </c>
      <c r="B55" s="29">
        <v>1000</v>
      </c>
      <c r="C55" s="29">
        <v>2700</v>
      </c>
      <c r="D55" s="62">
        <f t="shared" si="1"/>
        <v>0</v>
      </c>
      <c r="E55" s="29">
        <v>2700</v>
      </c>
    </row>
    <row r="56" spans="1:5" x14ac:dyDescent="0.25">
      <c r="A56" s="28" t="s">
        <v>222</v>
      </c>
      <c r="B56" s="29">
        <v>8500</v>
      </c>
      <c r="C56" s="29">
        <v>3000</v>
      </c>
      <c r="D56" s="62">
        <f t="shared" si="1"/>
        <v>0</v>
      </c>
      <c r="E56" s="29">
        <v>3000</v>
      </c>
    </row>
    <row r="57" spans="1:5" x14ac:dyDescent="0.25">
      <c r="A57" s="28" t="s">
        <v>223</v>
      </c>
      <c r="B57" s="29">
        <v>7500</v>
      </c>
      <c r="C57" s="29">
        <v>9000</v>
      </c>
      <c r="D57" s="62">
        <f t="shared" si="1"/>
        <v>0</v>
      </c>
      <c r="E57" s="29">
        <v>9000</v>
      </c>
    </row>
    <row r="58" spans="1:5" x14ac:dyDescent="0.25">
      <c r="A58" s="28" t="s">
        <v>224</v>
      </c>
      <c r="B58" s="29">
        <v>500</v>
      </c>
      <c r="C58" s="29">
        <v>5000</v>
      </c>
      <c r="D58" s="62">
        <f t="shared" si="1"/>
        <v>0</v>
      </c>
      <c r="E58" s="29">
        <v>5000</v>
      </c>
    </row>
    <row r="59" spans="1:5" x14ac:dyDescent="0.25">
      <c r="A59" s="28" t="s">
        <v>225</v>
      </c>
      <c r="B59" s="29">
        <v>2000</v>
      </c>
      <c r="C59" s="29">
        <v>3600</v>
      </c>
      <c r="D59" s="62">
        <f t="shared" si="1"/>
        <v>0</v>
      </c>
      <c r="E59" s="29">
        <v>3600</v>
      </c>
    </row>
    <row r="60" spans="1:5" x14ac:dyDescent="0.25">
      <c r="A60" s="28" t="s">
        <v>226</v>
      </c>
      <c r="B60" s="29">
        <v>6000</v>
      </c>
      <c r="C60" s="29">
        <v>9000</v>
      </c>
      <c r="D60" s="62">
        <f t="shared" si="1"/>
        <v>0</v>
      </c>
      <c r="E60" s="29">
        <v>9000</v>
      </c>
    </row>
    <row r="61" spans="1:5" x14ac:dyDescent="0.25">
      <c r="A61" s="28" t="s">
        <v>227</v>
      </c>
      <c r="B61" s="29">
        <v>0</v>
      </c>
      <c r="C61" s="29">
        <v>2000</v>
      </c>
      <c r="D61" s="62">
        <f t="shared" si="1"/>
        <v>0</v>
      </c>
      <c r="E61" s="29">
        <v>2000</v>
      </c>
    </row>
    <row r="62" spans="1:5" x14ac:dyDescent="0.25">
      <c r="A62" s="42" t="s">
        <v>228</v>
      </c>
      <c r="B62" s="43">
        <f>SUBTOTAL(9,B63:B63)</f>
        <v>500</v>
      </c>
      <c r="C62" s="43">
        <v>1000</v>
      </c>
      <c r="D62" s="61">
        <f t="shared" si="1"/>
        <v>0</v>
      </c>
      <c r="E62" s="43">
        <f>SUBTOTAL(9,E63:E63)</f>
        <v>1000</v>
      </c>
    </row>
    <row r="63" spans="1:5" x14ac:dyDescent="0.25">
      <c r="A63" s="28" t="s">
        <v>229</v>
      </c>
      <c r="B63" s="29">
        <v>500</v>
      </c>
      <c r="C63" s="29">
        <v>1000</v>
      </c>
      <c r="D63" s="62">
        <f t="shared" si="1"/>
        <v>0</v>
      </c>
      <c r="E63" s="29">
        <v>1000</v>
      </c>
    </row>
    <row r="64" spans="1:5" x14ac:dyDescent="0.25">
      <c r="A64" s="38" t="s">
        <v>230</v>
      </c>
      <c r="B64" s="39">
        <f>SUBTOTAL(9,B67:B242)</f>
        <v>1116058.52</v>
      </c>
      <c r="C64" s="39">
        <v>708173</v>
      </c>
      <c r="D64" s="59">
        <f t="shared" si="1"/>
        <v>180305</v>
      </c>
      <c r="E64" s="39">
        <f>SUBTOTAL(9,E67:E242)</f>
        <v>888478</v>
      </c>
    </row>
    <row r="65" spans="1:5" x14ac:dyDescent="0.25">
      <c r="A65" s="40" t="s">
        <v>231</v>
      </c>
      <c r="B65" s="41">
        <f>SUBTOTAL(9,B67:B110)</f>
        <v>486534.53999999992</v>
      </c>
      <c r="C65" s="41">
        <v>472342</v>
      </c>
      <c r="D65" s="60">
        <f t="shared" si="1"/>
        <v>-29000</v>
      </c>
      <c r="E65" s="41">
        <f>SUBTOTAL(9,E67:E110)</f>
        <v>443342</v>
      </c>
    </row>
    <row r="66" spans="1:5" x14ac:dyDescent="0.25">
      <c r="A66" s="42" t="s">
        <v>204</v>
      </c>
      <c r="B66" s="43">
        <f>SUBTOTAL(9,B67:B69)</f>
        <v>203430.86</v>
      </c>
      <c r="C66" s="43">
        <v>232507</v>
      </c>
      <c r="D66" s="61">
        <f t="shared" si="1"/>
        <v>-24700</v>
      </c>
      <c r="E66" s="43">
        <f>SUBTOTAL(9,E67:E69)</f>
        <v>207807</v>
      </c>
    </row>
    <row r="67" spans="1:5" x14ac:dyDescent="0.25">
      <c r="A67" s="28" t="s">
        <v>205</v>
      </c>
      <c r="B67" s="29">
        <v>165897.59</v>
      </c>
      <c r="C67" s="29">
        <v>190237</v>
      </c>
      <c r="D67" s="62">
        <f t="shared" si="1"/>
        <v>-20000</v>
      </c>
      <c r="E67" s="29">
        <v>170237</v>
      </c>
    </row>
    <row r="68" spans="1:5" x14ac:dyDescent="0.25">
      <c r="A68" s="28" t="s">
        <v>206</v>
      </c>
      <c r="B68" s="29">
        <v>7885.41</v>
      </c>
      <c r="C68" s="29">
        <v>9600</v>
      </c>
      <c r="D68" s="62">
        <f t="shared" si="1"/>
        <v>-700</v>
      </c>
      <c r="E68" s="29">
        <v>8900</v>
      </c>
    </row>
    <row r="69" spans="1:5" x14ac:dyDescent="0.25">
      <c r="A69" s="28" t="s">
        <v>207</v>
      </c>
      <c r="B69" s="29">
        <v>29647.86</v>
      </c>
      <c r="C69" s="29">
        <v>32670</v>
      </c>
      <c r="D69" s="62">
        <f t="shared" si="1"/>
        <v>-4000</v>
      </c>
      <c r="E69" s="29">
        <v>28670</v>
      </c>
    </row>
    <row r="70" spans="1:5" x14ac:dyDescent="0.25">
      <c r="A70" s="42" t="s">
        <v>208</v>
      </c>
      <c r="B70" s="43">
        <f>SUBTOTAL(9,B71:B95)</f>
        <v>260180.50999999998</v>
      </c>
      <c r="C70" s="43">
        <v>216535</v>
      </c>
      <c r="D70" s="61">
        <f t="shared" si="1"/>
        <v>-4800</v>
      </c>
      <c r="E70" s="43">
        <f>SUBTOTAL(9,E71:E95)</f>
        <v>211735</v>
      </c>
    </row>
    <row r="71" spans="1:5" x14ac:dyDescent="0.25">
      <c r="A71" s="28" t="s">
        <v>209</v>
      </c>
      <c r="B71" s="29">
        <v>2240.37</v>
      </c>
      <c r="C71" s="29">
        <v>6000</v>
      </c>
      <c r="D71" s="62">
        <f t="shared" si="1"/>
        <v>-800</v>
      </c>
      <c r="E71" s="29">
        <v>5200</v>
      </c>
    </row>
    <row r="72" spans="1:5" x14ac:dyDescent="0.25">
      <c r="A72" s="28" t="s">
        <v>210</v>
      </c>
      <c r="B72" s="29">
        <v>4920.6899999999996</v>
      </c>
      <c r="C72" s="29">
        <v>10800</v>
      </c>
      <c r="D72" s="62">
        <f t="shared" si="1"/>
        <v>-6500</v>
      </c>
      <c r="E72" s="29">
        <v>4300</v>
      </c>
    </row>
    <row r="73" spans="1:5" x14ac:dyDescent="0.25">
      <c r="A73" s="28" t="s">
        <v>211</v>
      </c>
      <c r="B73" s="29">
        <v>1097</v>
      </c>
      <c r="C73" s="29">
        <v>3000</v>
      </c>
      <c r="D73" s="62">
        <f t="shared" si="1"/>
        <v>0</v>
      </c>
      <c r="E73" s="29">
        <v>3000</v>
      </c>
    </row>
    <row r="74" spans="1:5" x14ac:dyDescent="0.25">
      <c r="A74" s="28" t="s">
        <v>212</v>
      </c>
      <c r="B74" s="29">
        <v>8330.41</v>
      </c>
      <c r="C74" s="29">
        <v>10000</v>
      </c>
      <c r="D74" s="62">
        <f t="shared" si="1"/>
        <v>-3000</v>
      </c>
      <c r="E74" s="29">
        <v>7000</v>
      </c>
    </row>
    <row r="75" spans="1:5" x14ac:dyDescent="0.25">
      <c r="A75" s="28" t="s">
        <v>232</v>
      </c>
      <c r="B75" s="29">
        <v>37671.379999999997</v>
      </c>
      <c r="C75" s="29">
        <v>19000</v>
      </c>
      <c r="D75" s="62">
        <f t="shared" si="1"/>
        <v>12000</v>
      </c>
      <c r="E75" s="29">
        <v>31000</v>
      </c>
    </row>
    <row r="76" spans="1:5" x14ac:dyDescent="0.25">
      <c r="A76" s="28" t="s">
        <v>213</v>
      </c>
      <c r="B76" s="29">
        <v>29269.38</v>
      </c>
      <c r="C76" s="29">
        <v>21635</v>
      </c>
      <c r="D76" s="62">
        <f t="shared" si="1"/>
        <v>-2000</v>
      </c>
      <c r="E76" s="29">
        <v>19635</v>
      </c>
    </row>
    <row r="77" spans="1:5" x14ac:dyDescent="0.25">
      <c r="A77" s="28" t="s">
        <v>214</v>
      </c>
      <c r="B77" s="29">
        <v>9378.18</v>
      </c>
      <c r="C77" s="29">
        <v>10000</v>
      </c>
      <c r="D77" s="62">
        <f t="shared" si="1"/>
        <v>-2000</v>
      </c>
      <c r="E77" s="29">
        <v>8000</v>
      </c>
    </row>
    <row r="78" spans="1:5" x14ac:dyDescent="0.25">
      <c r="A78" s="28" t="s">
        <v>233</v>
      </c>
      <c r="B78" s="29">
        <v>1288.68</v>
      </c>
      <c r="C78" s="29">
        <v>2000</v>
      </c>
      <c r="D78" s="62">
        <f t="shared" si="1"/>
        <v>0</v>
      </c>
      <c r="E78" s="29">
        <v>2000</v>
      </c>
    </row>
    <row r="79" spans="1:5" x14ac:dyDescent="0.25">
      <c r="A79" s="28" t="s">
        <v>215</v>
      </c>
      <c r="B79" s="29">
        <v>3735.22</v>
      </c>
      <c r="C79" s="29">
        <v>2000</v>
      </c>
      <c r="D79" s="62">
        <f t="shared" si="1"/>
        <v>0</v>
      </c>
      <c r="E79" s="29">
        <v>2000</v>
      </c>
    </row>
    <row r="80" spans="1:5" x14ac:dyDescent="0.25">
      <c r="A80" s="28" t="s">
        <v>216</v>
      </c>
      <c r="B80" s="29">
        <v>9804.5</v>
      </c>
      <c r="C80" s="29">
        <v>10000</v>
      </c>
      <c r="D80" s="62">
        <f t="shared" si="1"/>
        <v>0</v>
      </c>
      <c r="E80" s="29">
        <v>10000</v>
      </c>
    </row>
    <row r="81" spans="1:5" x14ac:dyDescent="0.25">
      <c r="A81" s="28" t="s">
        <v>217</v>
      </c>
      <c r="B81" s="29">
        <v>30764.92</v>
      </c>
      <c r="C81" s="29">
        <v>30000</v>
      </c>
      <c r="D81" s="62">
        <f t="shared" si="1"/>
        <v>-7000</v>
      </c>
      <c r="E81" s="29">
        <v>23000</v>
      </c>
    </row>
    <row r="82" spans="1:5" x14ac:dyDescent="0.25">
      <c r="A82" s="28" t="s">
        <v>218</v>
      </c>
      <c r="B82" s="29">
        <v>3715.26</v>
      </c>
      <c r="C82" s="29">
        <v>5000</v>
      </c>
      <c r="D82" s="62">
        <f t="shared" si="1"/>
        <v>0</v>
      </c>
      <c r="E82" s="29">
        <v>5000</v>
      </c>
    </row>
    <row r="83" spans="1:5" x14ac:dyDescent="0.25">
      <c r="A83" s="28" t="s">
        <v>219</v>
      </c>
      <c r="B83" s="29">
        <v>7136.93</v>
      </c>
      <c r="C83" s="29">
        <v>4000</v>
      </c>
      <c r="D83" s="62">
        <f t="shared" si="1"/>
        <v>0</v>
      </c>
      <c r="E83" s="29">
        <v>4000</v>
      </c>
    </row>
    <row r="84" spans="1:5" x14ac:dyDescent="0.25">
      <c r="A84" s="28" t="s">
        <v>220</v>
      </c>
      <c r="B84" s="29">
        <v>6998.21</v>
      </c>
      <c r="C84" s="29">
        <v>4000</v>
      </c>
      <c r="D84" s="62">
        <f t="shared" si="1"/>
        <v>3000</v>
      </c>
      <c r="E84" s="29">
        <v>7000</v>
      </c>
    </row>
    <row r="85" spans="1:5" x14ac:dyDescent="0.25">
      <c r="A85" s="28" t="s">
        <v>221</v>
      </c>
      <c r="B85" s="29">
        <v>183.06</v>
      </c>
      <c r="C85" s="29">
        <v>4000</v>
      </c>
      <c r="D85" s="62">
        <f t="shared" ref="D85:D148" si="2">+E85-C85</f>
        <v>-2000</v>
      </c>
      <c r="E85" s="29">
        <v>2000</v>
      </c>
    </row>
    <row r="86" spans="1:5" x14ac:dyDescent="0.25">
      <c r="A86" s="28" t="s">
        <v>222</v>
      </c>
      <c r="B86" s="29">
        <v>21007.56</v>
      </c>
      <c r="C86" s="29">
        <v>10000</v>
      </c>
      <c r="D86" s="62">
        <f t="shared" si="2"/>
        <v>1000</v>
      </c>
      <c r="E86" s="29">
        <v>11000</v>
      </c>
    </row>
    <row r="87" spans="1:5" x14ac:dyDescent="0.25">
      <c r="A87" s="28" t="s">
        <v>223</v>
      </c>
      <c r="B87" s="29">
        <v>11694.36</v>
      </c>
      <c r="C87" s="29">
        <v>17000</v>
      </c>
      <c r="D87" s="62">
        <f t="shared" si="2"/>
        <v>0</v>
      </c>
      <c r="E87" s="29">
        <v>17000</v>
      </c>
    </row>
    <row r="88" spans="1:5" x14ac:dyDescent="0.25">
      <c r="A88" s="28" t="s">
        <v>224</v>
      </c>
      <c r="B88" s="29">
        <v>20730.16</v>
      </c>
      <c r="C88" s="29">
        <v>11000</v>
      </c>
      <c r="D88" s="62">
        <f t="shared" si="2"/>
        <v>2000</v>
      </c>
      <c r="E88" s="29">
        <v>13000</v>
      </c>
    </row>
    <row r="89" spans="1:5" x14ac:dyDescent="0.25">
      <c r="A89" s="28" t="s">
        <v>225</v>
      </c>
      <c r="B89" s="29">
        <v>3633.72</v>
      </c>
      <c r="C89" s="29">
        <v>1000</v>
      </c>
      <c r="D89" s="62">
        <f t="shared" si="2"/>
        <v>0</v>
      </c>
      <c r="E89" s="29">
        <v>1000</v>
      </c>
    </row>
    <row r="90" spans="1:5" x14ac:dyDescent="0.25">
      <c r="A90" s="28" t="s">
        <v>226</v>
      </c>
      <c r="B90" s="29">
        <v>9529.7099999999991</v>
      </c>
      <c r="C90" s="29">
        <v>16000</v>
      </c>
      <c r="D90" s="62">
        <f t="shared" si="2"/>
        <v>-6000</v>
      </c>
      <c r="E90" s="29">
        <v>10000</v>
      </c>
    </row>
    <row r="91" spans="1:5" x14ac:dyDescent="0.25">
      <c r="A91" s="28" t="s">
        <v>234</v>
      </c>
      <c r="B91" s="29">
        <v>2287.46</v>
      </c>
      <c r="C91" s="29">
        <v>3000</v>
      </c>
      <c r="D91" s="62">
        <f t="shared" si="2"/>
        <v>1000</v>
      </c>
      <c r="E91" s="29">
        <v>4000</v>
      </c>
    </row>
    <row r="92" spans="1:5" x14ac:dyDescent="0.25">
      <c r="A92" s="28" t="s">
        <v>235</v>
      </c>
      <c r="B92" s="29">
        <v>1300</v>
      </c>
      <c r="C92" s="29">
        <v>1100</v>
      </c>
      <c r="D92" s="62">
        <f t="shared" si="2"/>
        <v>500</v>
      </c>
      <c r="E92" s="29">
        <v>1600</v>
      </c>
    </row>
    <row r="93" spans="1:5" x14ac:dyDescent="0.25">
      <c r="A93" s="28" t="s">
        <v>227</v>
      </c>
      <c r="B93" s="29">
        <v>32703.54</v>
      </c>
      <c r="C93" s="29">
        <v>14000</v>
      </c>
      <c r="D93" s="62">
        <f t="shared" si="2"/>
        <v>5000</v>
      </c>
      <c r="E93" s="29">
        <v>19000</v>
      </c>
    </row>
    <row r="94" spans="1:5" x14ac:dyDescent="0.25">
      <c r="A94" s="44" t="s">
        <v>267</v>
      </c>
      <c r="B94" s="29">
        <v>117.46</v>
      </c>
      <c r="C94" s="29">
        <v>0</v>
      </c>
      <c r="D94" s="62">
        <f t="shared" si="2"/>
        <v>0</v>
      </c>
      <c r="E94" s="29"/>
    </row>
    <row r="95" spans="1:5" x14ac:dyDescent="0.25">
      <c r="A95" s="28" t="s">
        <v>236</v>
      </c>
      <c r="B95" s="29">
        <v>642.35</v>
      </c>
      <c r="C95" s="29">
        <v>2000</v>
      </c>
      <c r="D95" s="62">
        <f t="shared" si="2"/>
        <v>0</v>
      </c>
      <c r="E95" s="29">
        <v>2000</v>
      </c>
    </row>
    <row r="96" spans="1:5" x14ac:dyDescent="0.25">
      <c r="A96" s="42" t="s">
        <v>228</v>
      </c>
      <c r="B96" s="43">
        <f>SUBTOTAL(9,B97:B100)</f>
        <v>4587.3999999999996</v>
      </c>
      <c r="C96" s="43">
        <v>3700</v>
      </c>
      <c r="D96" s="61">
        <f t="shared" si="2"/>
        <v>0</v>
      </c>
      <c r="E96" s="43">
        <f>SUBTOTAL(9,E97:E100)</f>
        <v>3700</v>
      </c>
    </row>
    <row r="97" spans="1:5" x14ac:dyDescent="0.25">
      <c r="A97" s="28" t="s">
        <v>229</v>
      </c>
      <c r="B97" s="29">
        <v>1307.77</v>
      </c>
      <c r="C97" s="29">
        <v>1500</v>
      </c>
      <c r="D97" s="62">
        <f t="shared" si="2"/>
        <v>-500</v>
      </c>
      <c r="E97" s="29">
        <v>1000</v>
      </c>
    </row>
    <row r="98" spans="1:5" x14ac:dyDescent="0.25">
      <c r="A98" s="28" t="s">
        <v>237</v>
      </c>
      <c r="B98" s="29"/>
      <c r="C98" s="29">
        <v>100</v>
      </c>
      <c r="D98" s="62">
        <f t="shared" si="2"/>
        <v>0</v>
      </c>
      <c r="E98" s="29">
        <v>100</v>
      </c>
    </row>
    <row r="99" spans="1:5" x14ac:dyDescent="0.25">
      <c r="A99" s="28" t="s">
        <v>238</v>
      </c>
      <c r="B99" s="29">
        <v>4.0199999999999996</v>
      </c>
      <c r="C99" s="29">
        <v>100</v>
      </c>
      <c r="D99" s="62">
        <f t="shared" si="2"/>
        <v>0</v>
      </c>
      <c r="E99" s="29">
        <v>100</v>
      </c>
    </row>
    <row r="100" spans="1:5" x14ac:dyDescent="0.25">
      <c r="A100" s="28" t="s">
        <v>239</v>
      </c>
      <c r="B100" s="29">
        <v>3275.61</v>
      </c>
      <c r="C100" s="29">
        <v>2000</v>
      </c>
      <c r="D100" s="62">
        <f t="shared" si="2"/>
        <v>500</v>
      </c>
      <c r="E100" s="29">
        <v>2500</v>
      </c>
    </row>
    <row r="101" spans="1:5" x14ac:dyDescent="0.25">
      <c r="A101" s="42" t="s">
        <v>240</v>
      </c>
      <c r="B101" s="43">
        <f>SUBTOTAL(9,B102:B102)</f>
        <v>10465.89</v>
      </c>
      <c r="C101" s="43">
        <v>9000</v>
      </c>
      <c r="D101" s="61">
        <f t="shared" si="2"/>
        <v>0</v>
      </c>
      <c r="E101" s="43">
        <f>SUBTOTAL(9,E102:E102)</f>
        <v>9000</v>
      </c>
    </row>
    <row r="102" spans="1:5" x14ac:dyDescent="0.25">
      <c r="A102" s="28" t="s">
        <v>241</v>
      </c>
      <c r="B102" s="29">
        <v>10465.89</v>
      </c>
      <c r="C102" s="29">
        <v>9000</v>
      </c>
      <c r="D102" s="62">
        <f t="shared" si="2"/>
        <v>0</v>
      </c>
      <c r="E102" s="29">
        <v>9000</v>
      </c>
    </row>
    <row r="103" spans="1:5" x14ac:dyDescent="0.25">
      <c r="A103" s="42" t="s">
        <v>242</v>
      </c>
      <c r="B103" s="43">
        <f>SUBTOTAL(9,B104:B104)</f>
        <v>3500</v>
      </c>
      <c r="C103" s="43">
        <v>5000</v>
      </c>
      <c r="D103" s="61">
        <f t="shared" si="2"/>
        <v>0</v>
      </c>
      <c r="E103" s="43">
        <f>SUBTOTAL(9,E104:E104)</f>
        <v>5000</v>
      </c>
    </row>
    <row r="104" spans="1:5" x14ac:dyDescent="0.25">
      <c r="A104" s="28" t="s">
        <v>243</v>
      </c>
      <c r="B104" s="29">
        <v>3500</v>
      </c>
      <c r="C104" s="29">
        <v>5000</v>
      </c>
      <c r="D104" s="62">
        <f t="shared" si="2"/>
        <v>0</v>
      </c>
      <c r="E104" s="29">
        <v>5000</v>
      </c>
    </row>
    <row r="105" spans="1:5" x14ac:dyDescent="0.25">
      <c r="A105" s="42" t="s">
        <v>244</v>
      </c>
      <c r="B105" s="43">
        <f>SUBTOTAL(9,B106:B110)</f>
        <v>4369.88</v>
      </c>
      <c r="C105" s="43">
        <v>5600</v>
      </c>
      <c r="D105" s="61">
        <f t="shared" si="2"/>
        <v>500</v>
      </c>
      <c r="E105" s="43">
        <f>SUBTOTAL(9,E106:E110)</f>
        <v>6100</v>
      </c>
    </row>
    <row r="106" spans="1:5" x14ac:dyDescent="0.25">
      <c r="A106" s="28" t="s">
        <v>245</v>
      </c>
      <c r="B106" s="29">
        <v>949.99</v>
      </c>
      <c r="C106" s="29">
        <v>1100</v>
      </c>
      <c r="D106" s="62">
        <f t="shared" si="2"/>
        <v>0</v>
      </c>
      <c r="E106" s="29">
        <v>1100</v>
      </c>
    </row>
    <row r="107" spans="1:5" x14ac:dyDescent="0.25">
      <c r="A107" s="28" t="s">
        <v>246</v>
      </c>
      <c r="B107" s="29">
        <v>113.99</v>
      </c>
      <c r="C107" s="29">
        <v>2000</v>
      </c>
      <c r="D107" s="62">
        <f t="shared" si="2"/>
        <v>0</v>
      </c>
      <c r="E107" s="29">
        <v>2000</v>
      </c>
    </row>
    <row r="108" spans="1:5" x14ac:dyDescent="0.25">
      <c r="A108" s="28" t="s">
        <v>247</v>
      </c>
      <c r="B108" s="29">
        <v>515.19000000000005</v>
      </c>
      <c r="C108" s="29">
        <v>500</v>
      </c>
      <c r="D108" s="62">
        <f t="shared" si="2"/>
        <v>0</v>
      </c>
      <c r="E108" s="29">
        <v>500</v>
      </c>
    </row>
    <row r="109" spans="1:5" x14ac:dyDescent="0.25">
      <c r="A109" s="28" t="s">
        <v>248</v>
      </c>
      <c r="B109" s="29">
        <v>2319.12</v>
      </c>
      <c r="C109" s="29">
        <v>1000</v>
      </c>
      <c r="D109" s="62">
        <f t="shared" si="2"/>
        <v>0</v>
      </c>
      <c r="E109" s="29">
        <v>1000</v>
      </c>
    </row>
    <row r="110" spans="1:5" x14ac:dyDescent="0.25">
      <c r="A110" s="28" t="s">
        <v>249</v>
      </c>
      <c r="B110" s="29">
        <v>471.59</v>
      </c>
      <c r="C110" s="29">
        <v>1000</v>
      </c>
      <c r="D110" s="62">
        <f t="shared" si="2"/>
        <v>500</v>
      </c>
      <c r="E110" s="29">
        <v>1500</v>
      </c>
    </row>
    <row r="111" spans="1:5" x14ac:dyDescent="0.25">
      <c r="A111" s="40" t="s">
        <v>250</v>
      </c>
      <c r="B111" s="41">
        <f>SUBTOTAL(9,B113:B124)</f>
        <v>58107.11</v>
      </c>
      <c r="C111" s="41">
        <v>27200</v>
      </c>
      <c r="D111" s="60">
        <f t="shared" si="2"/>
        <v>0</v>
      </c>
      <c r="E111" s="41">
        <f>SUBTOTAL(9,E113:E124)</f>
        <v>27200</v>
      </c>
    </row>
    <row r="112" spans="1:5" x14ac:dyDescent="0.25">
      <c r="A112" s="42" t="s">
        <v>208</v>
      </c>
      <c r="B112" s="43">
        <f>SUBTOTAL(9,B113:B121)</f>
        <v>57339.26</v>
      </c>
      <c r="C112" s="43">
        <v>26200</v>
      </c>
      <c r="D112" s="61">
        <f t="shared" si="2"/>
        <v>0</v>
      </c>
      <c r="E112" s="43">
        <f>SUBTOTAL(9,E113:E121)</f>
        <v>26200</v>
      </c>
    </row>
    <row r="113" spans="1:5" x14ac:dyDescent="0.25">
      <c r="A113" s="28" t="s">
        <v>232</v>
      </c>
      <c r="B113" s="29">
        <v>5464.68</v>
      </c>
      <c r="C113" s="29">
        <v>9000</v>
      </c>
      <c r="D113" s="62">
        <f t="shared" si="2"/>
        <v>-5000</v>
      </c>
      <c r="E113" s="29">
        <v>4000</v>
      </c>
    </row>
    <row r="114" spans="1:5" x14ac:dyDescent="0.25">
      <c r="A114" s="28" t="s">
        <v>213</v>
      </c>
      <c r="B114" s="29">
        <v>8265.2800000000007</v>
      </c>
      <c r="C114" s="29">
        <v>2500</v>
      </c>
      <c r="D114" s="62">
        <f t="shared" si="2"/>
        <v>5000</v>
      </c>
      <c r="E114" s="29">
        <v>7500</v>
      </c>
    </row>
    <row r="115" spans="1:5" x14ac:dyDescent="0.25">
      <c r="A115" s="28" t="s">
        <v>214</v>
      </c>
      <c r="B115" s="29">
        <v>938.85</v>
      </c>
      <c r="C115" s="29">
        <v>2000</v>
      </c>
      <c r="D115" s="62">
        <f t="shared" si="2"/>
        <v>0</v>
      </c>
      <c r="E115" s="29">
        <v>2000</v>
      </c>
    </row>
    <row r="116" spans="1:5" x14ac:dyDescent="0.25">
      <c r="A116" s="28" t="s">
        <v>216</v>
      </c>
      <c r="B116" s="29">
        <v>283.25</v>
      </c>
      <c r="C116" s="29">
        <v>500</v>
      </c>
      <c r="D116" s="62">
        <f t="shared" si="2"/>
        <v>1000</v>
      </c>
      <c r="E116" s="29">
        <v>1500</v>
      </c>
    </row>
    <row r="117" spans="1:5" x14ac:dyDescent="0.25">
      <c r="A117" s="28" t="s">
        <v>217</v>
      </c>
      <c r="B117" s="29">
        <v>13622.47</v>
      </c>
      <c r="C117" s="29">
        <v>4000</v>
      </c>
      <c r="D117" s="62">
        <f t="shared" si="2"/>
        <v>-1000</v>
      </c>
      <c r="E117" s="29">
        <v>3000</v>
      </c>
    </row>
    <row r="118" spans="1:5" x14ac:dyDescent="0.25">
      <c r="A118" s="28" t="s">
        <v>218</v>
      </c>
      <c r="B118" s="29">
        <v>883.15</v>
      </c>
      <c r="C118" s="29">
        <v>2000</v>
      </c>
      <c r="D118" s="62">
        <f t="shared" si="2"/>
        <v>0</v>
      </c>
      <c r="E118" s="29">
        <v>2000</v>
      </c>
    </row>
    <row r="119" spans="1:5" x14ac:dyDescent="0.25">
      <c r="A119" s="28" t="s">
        <v>222</v>
      </c>
      <c r="B119" s="29">
        <v>26924.18</v>
      </c>
      <c r="C119" s="29">
        <v>5000</v>
      </c>
      <c r="D119" s="62">
        <f t="shared" si="2"/>
        <v>0</v>
      </c>
      <c r="E119" s="29">
        <v>5000</v>
      </c>
    </row>
    <row r="120" spans="1:5" x14ac:dyDescent="0.25">
      <c r="A120" s="28" t="s">
        <v>226</v>
      </c>
      <c r="B120" s="29">
        <v>902.4</v>
      </c>
      <c r="C120" s="29">
        <v>1000</v>
      </c>
      <c r="D120" s="62">
        <f t="shared" si="2"/>
        <v>0</v>
      </c>
      <c r="E120" s="29">
        <v>1000</v>
      </c>
    </row>
    <row r="121" spans="1:5" x14ac:dyDescent="0.25">
      <c r="A121" s="28" t="s">
        <v>234</v>
      </c>
      <c r="B121" s="29">
        <v>55</v>
      </c>
      <c r="C121" s="29">
        <v>200</v>
      </c>
      <c r="D121" s="62">
        <f t="shared" si="2"/>
        <v>0</v>
      </c>
      <c r="E121" s="29">
        <v>200</v>
      </c>
    </row>
    <row r="122" spans="1:5" x14ac:dyDescent="0.25">
      <c r="A122" s="28" t="s">
        <v>236</v>
      </c>
      <c r="B122" s="29">
        <v>223.6</v>
      </c>
      <c r="C122" s="29">
        <v>0</v>
      </c>
      <c r="D122" s="62">
        <f t="shared" si="2"/>
        <v>0</v>
      </c>
      <c r="E122" s="29">
        <v>0</v>
      </c>
    </row>
    <row r="123" spans="1:5" x14ac:dyDescent="0.25">
      <c r="A123" s="42" t="s">
        <v>240</v>
      </c>
      <c r="B123" s="43">
        <f>SUBTOTAL(9,B124:B124)</f>
        <v>544.25</v>
      </c>
      <c r="C123" s="43">
        <v>1000</v>
      </c>
      <c r="D123" s="61">
        <f t="shared" si="2"/>
        <v>0</v>
      </c>
      <c r="E123" s="43">
        <f>SUBTOTAL(9,E124:E124)</f>
        <v>1000</v>
      </c>
    </row>
    <row r="124" spans="1:5" x14ac:dyDescent="0.25">
      <c r="A124" s="28" t="s">
        <v>241</v>
      </c>
      <c r="B124" s="29">
        <v>544.25</v>
      </c>
      <c r="C124" s="29">
        <v>1000</v>
      </c>
      <c r="D124" s="62">
        <f t="shared" si="2"/>
        <v>0</v>
      </c>
      <c r="E124" s="29">
        <v>1000</v>
      </c>
    </row>
    <row r="125" spans="1:5" x14ac:dyDescent="0.25">
      <c r="A125" s="40" t="s">
        <v>251</v>
      </c>
      <c r="B125" s="41">
        <f>SUBTOTAL(9,B127:B130)</f>
        <v>0</v>
      </c>
      <c r="C125" s="41">
        <v>688</v>
      </c>
      <c r="D125" s="60">
        <f t="shared" si="2"/>
        <v>299</v>
      </c>
      <c r="E125" s="41">
        <f>SUBTOTAL(9,E127:E130)</f>
        <v>987</v>
      </c>
    </row>
    <row r="126" spans="1:5" x14ac:dyDescent="0.25">
      <c r="A126" s="42" t="s">
        <v>204</v>
      </c>
      <c r="B126" s="43">
        <f>SUBTOTAL(9,B127:B127)</f>
        <v>0</v>
      </c>
      <c r="C126" s="43">
        <v>0</v>
      </c>
      <c r="D126" s="61">
        <f t="shared" si="2"/>
        <v>299</v>
      </c>
      <c r="E126" s="43">
        <f>SUBTOTAL(9,E127:E127)</f>
        <v>299</v>
      </c>
    </row>
    <row r="127" spans="1:5" x14ac:dyDescent="0.25">
      <c r="A127" s="28" t="s">
        <v>205</v>
      </c>
      <c r="B127" s="29">
        <v>0</v>
      </c>
      <c r="C127" s="29">
        <v>0</v>
      </c>
      <c r="D127" s="62">
        <f t="shared" si="2"/>
        <v>299</v>
      </c>
      <c r="E127" s="29">
        <v>299</v>
      </c>
    </row>
    <row r="128" spans="1:5" x14ac:dyDescent="0.25">
      <c r="A128" s="42" t="s">
        <v>208</v>
      </c>
      <c r="B128" s="43">
        <f>SUBTOTAL(9,B129:B130)</f>
        <v>0</v>
      </c>
      <c r="C128" s="43">
        <v>688</v>
      </c>
      <c r="D128" s="61">
        <f t="shared" si="2"/>
        <v>0</v>
      </c>
      <c r="E128" s="43">
        <f>SUBTOTAL(9,E129:E130)</f>
        <v>688</v>
      </c>
    </row>
    <row r="129" spans="1:5" x14ac:dyDescent="0.25">
      <c r="A129" s="28" t="s">
        <v>217</v>
      </c>
      <c r="B129" s="29">
        <v>0</v>
      </c>
      <c r="C129" s="29">
        <v>388</v>
      </c>
      <c r="D129" s="62">
        <f t="shared" si="2"/>
        <v>0</v>
      </c>
      <c r="E129" s="29">
        <v>388</v>
      </c>
    </row>
    <row r="130" spans="1:5" x14ac:dyDescent="0.25">
      <c r="A130" s="28" t="s">
        <v>221</v>
      </c>
      <c r="B130" s="29">
        <v>0</v>
      </c>
      <c r="C130" s="29">
        <v>300</v>
      </c>
      <c r="D130" s="62">
        <f t="shared" si="2"/>
        <v>0</v>
      </c>
      <c r="E130" s="29">
        <v>300</v>
      </c>
    </row>
    <row r="131" spans="1:5" x14ac:dyDescent="0.25">
      <c r="A131" s="40" t="s">
        <v>252</v>
      </c>
      <c r="B131" s="41">
        <f>SUBTOTAL(9,B133:B137)</f>
        <v>0</v>
      </c>
      <c r="C131" s="41">
        <v>100000</v>
      </c>
      <c r="D131" s="60">
        <f t="shared" si="2"/>
        <v>69340</v>
      </c>
      <c r="E131" s="41">
        <f>SUBTOTAL(9,E133:E137)</f>
        <v>169340</v>
      </c>
    </row>
    <row r="132" spans="1:5" x14ac:dyDescent="0.25">
      <c r="A132" s="42" t="s">
        <v>208</v>
      </c>
      <c r="B132" s="43">
        <f>SUBTOTAL(9,B133:B133)</f>
        <v>0</v>
      </c>
      <c r="C132" s="43">
        <v>20000</v>
      </c>
      <c r="D132" s="61">
        <f t="shared" si="2"/>
        <v>106330</v>
      </c>
      <c r="E132" s="43">
        <f>SUBTOTAL(9,E133:E133)</f>
        <v>126330</v>
      </c>
    </row>
    <row r="133" spans="1:5" x14ac:dyDescent="0.25">
      <c r="A133" s="28" t="s">
        <v>217</v>
      </c>
      <c r="B133" s="29">
        <v>0</v>
      </c>
      <c r="C133" s="29">
        <v>20000</v>
      </c>
      <c r="D133" s="62">
        <f t="shared" si="2"/>
        <v>106330</v>
      </c>
      <c r="E133" s="29">
        <v>126330</v>
      </c>
    </row>
    <row r="134" spans="1:5" x14ac:dyDescent="0.25">
      <c r="A134" s="42" t="s">
        <v>244</v>
      </c>
      <c r="B134" s="43">
        <f>SUBTOTAL(9,B135:B135)</f>
        <v>0</v>
      </c>
      <c r="C134" s="43">
        <v>0</v>
      </c>
      <c r="D134" s="61">
        <f t="shared" si="2"/>
        <v>43010</v>
      </c>
      <c r="E134" s="43">
        <f>SUBTOTAL(9,E135:E135)</f>
        <v>43010</v>
      </c>
    </row>
    <row r="135" spans="1:5" x14ac:dyDescent="0.25">
      <c r="A135" s="28" t="s">
        <v>245</v>
      </c>
      <c r="B135" s="29">
        <v>0</v>
      </c>
      <c r="C135" s="29">
        <v>0</v>
      </c>
      <c r="D135" s="62">
        <f t="shared" si="2"/>
        <v>43010</v>
      </c>
      <c r="E135" s="29">
        <v>43010</v>
      </c>
    </row>
    <row r="136" spans="1:5" x14ac:dyDescent="0.25">
      <c r="A136" s="42" t="s">
        <v>253</v>
      </c>
      <c r="B136" s="43">
        <f>SUBTOTAL(9,B137:B137)</f>
        <v>0</v>
      </c>
      <c r="C136" s="43">
        <v>80000</v>
      </c>
      <c r="D136" s="61">
        <f t="shared" si="2"/>
        <v>-80000</v>
      </c>
      <c r="E136" s="43">
        <f>SUBTOTAL(9,E137:E137)</f>
        <v>0</v>
      </c>
    </row>
    <row r="137" spans="1:5" x14ac:dyDescent="0.25">
      <c r="A137" s="28" t="s">
        <v>254</v>
      </c>
      <c r="B137" s="29">
        <v>0</v>
      </c>
      <c r="C137" s="29">
        <v>80000</v>
      </c>
      <c r="D137" s="62">
        <f t="shared" si="2"/>
        <v>-80000</v>
      </c>
      <c r="E137" s="29">
        <v>0</v>
      </c>
    </row>
    <row r="138" spans="1:5" x14ac:dyDescent="0.25">
      <c r="A138" s="40" t="s">
        <v>255</v>
      </c>
      <c r="B138" s="41">
        <f>SUBTOTAL(9,B140:B144)</f>
        <v>51469.26</v>
      </c>
      <c r="C138" s="41">
        <v>0</v>
      </c>
      <c r="D138" s="60">
        <f t="shared" si="2"/>
        <v>0</v>
      </c>
      <c r="E138" s="41">
        <f>SUBTOTAL(9,E140:E144)</f>
        <v>0</v>
      </c>
    </row>
    <row r="139" spans="1:5" x14ac:dyDescent="0.25">
      <c r="A139" s="42" t="s">
        <v>204</v>
      </c>
      <c r="B139" s="43">
        <f>SUBTOTAL(9,B140:B142)</f>
        <v>48929.39</v>
      </c>
      <c r="C139" s="43">
        <v>0</v>
      </c>
      <c r="D139" s="61">
        <f t="shared" si="2"/>
        <v>0</v>
      </c>
      <c r="E139" s="43">
        <f>SUBTOTAL(9,E140:E142)</f>
        <v>0</v>
      </c>
    </row>
    <row r="140" spans="1:5" x14ac:dyDescent="0.25">
      <c r="A140" s="28" t="s">
        <v>205</v>
      </c>
      <c r="B140" s="29">
        <v>40951.49</v>
      </c>
      <c r="C140" s="29">
        <v>0</v>
      </c>
      <c r="D140" s="62">
        <f t="shared" si="2"/>
        <v>0</v>
      </c>
      <c r="E140" s="29">
        <v>0</v>
      </c>
    </row>
    <row r="141" spans="1:5" x14ac:dyDescent="0.25">
      <c r="A141" s="44" t="s">
        <v>206</v>
      </c>
      <c r="B141" s="29">
        <v>1400</v>
      </c>
      <c r="C141" s="29">
        <v>0</v>
      </c>
      <c r="D141" s="62">
        <f t="shared" si="2"/>
        <v>0</v>
      </c>
      <c r="E141" s="29"/>
    </row>
    <row r="142" spans="1:5" x14ac:dyDescent="0.25">
      <c r="A142" s="28" t="s">
        <v>207</v>
      </c>
      <c r="B142" s="29">
        <v>6577.9</v>
      </c>
      <c r="C142" s="29">
        <v>0</v>
      </c>
      <c r="D142" s="62">
        <f t="shared" si="2"/>
        <v>0</v>
      </c>
      <c r="E142" s="29">
        <v>0</v>
      </c>
    </row>
    <row r="143" spans="1:5" x14ac:dyDescent="0.25">
      <c r="A143" s="42" t="s">
        <v>208</v>
      </c>
      <c r="B143" s="43">
        <f>SUBTOTAL(9,B144:B144)</f>
        <v>2539.87</v>
      </c>
      <c r="C143" s="43">
        <v>0</v>
      </c>
      <c r="D143" s="61">
        <f t="shared" si="2"/>
        <v>0</v>
      </c>
      <c r="E143" s="43">
        <f>SUBTOTAL(9,E144:E144)</f>
        <v>0</v>
      </c>
    </row>
    <row r="144" spans="1:5" x14ac:dyDescent="0.25">
      <c r="A144" s="28" t="s">
        <v>209</v>
      </c>
      <c r="B144" s="29">
        <v>2539.87</v>
      </c>
      <c r="C144" s="29">
        <v>0</v>
      </c>
      <c r="D144" s="62">
        <f t="shared" si="2"/>
        <v>0</v>
      </c>
      <c r="E144" s="29">
        <v>0</v>
      </c>
    </row>
    <row r="145" spans="1:5" x14ac:dyDescent="0.25">
      <c r="A145" s="28" t="s">
        <v>210</v>
      </c>
      <c r="B145" s="29">
        <v>2715.81</v>
      </c>
      <c r="C145" s="29">
        <v>0</v>
      </c>
      <c r="D145" s="62">
        <f t="shared" si="2"/>
        <v>0</v>
      </c>
      <c r="E145" s="29"/>
    </row>
    <row r="146" spans="1:5" x14ac:dyDescent="0.25">
      <c r="A146" s="28" t="s">
        <v>213</v>
      </c>
      <c r="B146" s="29">
        <v>476.18</v>
      </c>
      <c r="C146" s="29">
        <v>0</v>
      </c>
      <c r="D146" s="62">
        <f t="shared" si="2"/>
        <v>0</v>
      </c>
      <c r="E146" s="29"/>
    </row>
    <row r="147" spans="1:5" x14ac:dyDescent="0.25">
      <c r="A147" s="28" t="s">
        <v>214</v>
      </c>
      <c r="B147" s="29">
        <v>85.15</v>
      </c>
      <c r="C147" s="29">
        <v>0</v>
      </c>
      <c r="D147" s="62">
        <f t="shared" si="2"/>
        <v>0</v>
      </c>
      <c r="E147" s="29"/>
    </row>
    <row r="148" spans="1:5" x14ac:dyDescent="0.25">
      <c r="A148" s="28" t="s">
        <v>221</v>
      </c>
      <c r="B148" s="29">
        <v>1404.46</v>
      </c>
      <c r="C148" s="29">
        <v>0</v>
      </c>
      <c r="D148" s="62">
        <f t="shared" si="2"/>
        <v>0</v>
      </c>
      <c r="E148" s="29"/>
    </row>
    <row r="149" spans="1:5" x14ac:dyDescent="0.25">
      <c r="A149" s="28" t="s">
        <v>222</v>
      </c>
      <c r="B149" s="29">
        <v>20065.400000000001</v>
      </c>
      <c r="C149" s="29">
        <v>0</v>
      </c>
      <c r="D149" s="62">
        <f t="shared" ref="D149:D212" si="3">+E149-C149</f>
        <v>0</v>
      </c>
      <c r="E149" s="29"/>
    </row>
    <row r="150" spans="1:5" x14ac:dyDescent="0.25">
      <c r="A150" s="28" t="s">
        <v>234</v>
      </c>
      <c r="B150" s="29">
        <v>671.8</v>
      </c>
      <c r="C150" s="29">
        <v>0</v>
      </c>
      <c r="D150" s="62">
        <f t="shared" si="3"/>
        <v>0</v>
      </c>
      <c r="E150" s="29"/>
    </row>
    <row r="151" spans="1:5" x14ac:dyDescent="0.25">
      <c r="A151" s="40" t="s">
        <v>256</v>
      </c>
      <c r="B151" s="41">
        <f>SUBTOTAL(9,B153:B165)</f>
        <v>0</v>
      </c>
      <c r="C151" s="41">
        <v>55761</v>
      </c>
      <c r="D151" s="60">
        <f t="shared" si="3"/>
        <v>0</v>
      </c>
      <c r="E151" s="41">
        <f>SUBTOTAL(9,E153:E165)</f>
        <v>55761</v>
      </c>
    </row>
    <row r="152" spans="1:5" x14ac:dyDescent="0.25">
      <c r="A152" s="42" t="s">
        <v>204</v>
      </c>
      <c r="B152" s="43">
        <f>SUBTOTAL(9,B153:B155)</f>
        <v>0</v>
      </c>
      <c r="C152" s="43">
        <v>30370</v>
      </c>
      <c r="D152" s="61">
        <f t="shared" si="3"/>
        <v>0</v>
      </c>
      <c r="E152" s="43">
        <f>SUBTOTAL(9,E153:E155)</f>
        <v>30370</v>
      </c>
    </row>
    <row r="153" spans="1:5" x14ac:dyDescent="0.25">
      <c r="A153" s="28" t="s">
        <v>205</v>
      </c>
      <c r="B153" s="29">
        <v>0</v>
      </c>
      <c r="C153" s="29">
        <v>25410</v>
      </c>
      <c r="D153" s="62">
        <f t="shared" si="3"/>
        <v>0</v>
      </c>
      <c r="E153" s="29">
        <v>25410</v>
      </c>
    </row>
    <row r="154" spans="1:5" x14ac:dyDescent="0.25">
      <c r="A154" s="28" t="s">
        <v>206</v>
      </c>
      <c r="B154" s="29">
        <v>0</v>
      </c>
      <c r="C154" s="29">
        <v>1000</v>
      </c>
      <c r="D154" s="62">
        <f t="shared" si="3"/>
        <v>0</v>
      </c>
      <c r="E154" s="29">
        <v>1000</v>
      </c>
    </row>
    <row r="155" spans="1:5" x14ac:dyDescent="0.25">
      <c r="A155" s="28" t="s">
        <v>207</v>
      </c>
      <c r="B155" s="29">
        <v>0</v>
      </c>
      <c r="C155" s="29">
        <v>3960</v>
      </c>
      <c r="D155" s="62">
        <f t="shared" si="3"/>
        <v>0</v>
      </c>
      <c r="E155" s="29">
        <v>3960</v>
      </c>
    </row>
    <row r="156" spans="1:5" x14ac:dyDescent="0.25">
      <c r="A156" s="42" t="s">
        <v>208</v>
      </c>
      <c r="B156" s="43">
        <f>SUBTOTAL(9,B157:B165)</f>
        <v>0</v>
      </c>
      <c r="C156" s="43">
        <v>25391</v>
      </c>
      <c r="D156" s="61">
        <f t="shared" si="3"/>
        <v>0</v>
      </c>
      <c r="E156" s="43">
        <f>SUBTOTAL(9,E157:E165)</f>
        <v>25391</v>
      </c>
    </row>
    <row r="157" spans="1:5" x14ac:dyDescent="0.25">
      <c r="A157" s="28" t="s">
        <v>209</v>
      </c>
      <c r="B157" s="29">
        <v>0</v>
      </c>
      <c r="C157" s="29">
        <v>1555</v>
      </c>
      <c r="D157" s="62">
        <f t="shared" si="3"/>
        <v>0</v>
      </c>
      <c r="E157" s="29">
        <v>1555</v>
      </c>
    </row>
    <row r="158" spans="1:5" x14ac:dyDescent="0.25">
      <c r="A158" s="28" t="s">
        <v>210</v>
      </c>
      <c r="B158" s="29">
        <v>0</v>
      </c>
      <c r="C158" s="29">
        <v>1800</v>
      </c>
      <c r="D158" s="62">
        <f t="shared" si="3"/>
        <v>0</v>
      </c>
      <c r="E158" s="29">
        <v>1800</v>
      </c>
    </row>
    <row r="159" spans="1:5" x14ac:dyDescent="0.25">
      <c r="A159" s="28" t="s">
        <v>212</v>
      </c>
      <c r="B159" s="29">
        <v>0</v>
      </c>
      <c r="C159" s="29">
        <v>1164</v>
      </c>
      <c r="D159" s="62">
        <f t="shared" si="3"/>
        <v>0</v>
      </c>
      <c r="E159" s="29">
        <v>1164</v>
      </c>
    </row>
    <row r="160" spans="1:5" x14ac:dyDescent="0.25">
      <c r="A160" s="28" t="s">
        <v>213</v>
      </c>
      <c r="B160" s="29">
        <v>0</v>
      </c>
      <c r="C160" s="29">
        <v>2000</v>
      </c>
      <c r="D160" s="62">
        <f t="shared" si="3"/>
        <v>0</v>
      </c>
      <c r="E160" s="29">
        <v>2000</v>
      </c>
    </row>
    <row r="161" spans="1:5" x14ac:dyDescent="0.25">
      <c r="A161" s="28" t="s">
        <v>216</v>
      </c>
      <c r="B161" s="29">
        <v>0</v>
      </c>
      <c r="C161" s="29">
        <v>1000</v>
      </c>
      <c r="D161" s="62">
        <f t="shared" si="3"/>
        <v>0</v>
      </c>
      <c r="E161" s="29">
        <v>1000</v>
      </c>
    </row>
    <row r="162" spans="1:5" x14ac:dyDescent="0.25">
      <c r="A162" s="28" t="s">
        <v>218</v>
      </c>
      <c r="B162" s="29">
        <v>0</v>
      </c>
      <c r="C162" s="29">
        <v>5000</v>
      </c>
      <c r="D162" s="62">
        <f t="shared" si="3"/>
        <v>0</v>
      </c>
      <c r="E162" s="29">
        <v>5000</v>
      </c>
    </row>
    <row r="163" spans="1:5" x14ac:dyDescent="0.25">
      <c r="A163" s="28" t="s">
        <v>222</v>
      </c>
      <c r="B163" s="29">
        <v>0</v>
      </c>
      <c r="C163" s="29">
        <v>12522</v>
      </c>
      <c r="D163" s="62">
        <f t="shared" si="3"/>
        <v>0</v>
      </c>
      <c r="E163" s="29">
        <v>12522</v>
      </c>
    </row>
    <row r="164" spans="1:5" x14ac:dyDescent="0.25">
      <c r="A164" s="28" t="s">
        <v>234</v>
      </c>
      <c r="B164" s="29">
        <v>0</v>
      </c>
      <c r="C164" s="29">
        <v>200</v>
      </c>
      <c r="D164" s="62">
        <f t="shared" si="3"/>
        <v>0</v>
      </c>
      <c r="E164" s="29">
        <v>200</v>
      </c>
    </row>
    <row r="165" spans="1:5" x14ac:dyDescent="0.25">
      <c r="A165" s="28" t="s">
        <v>236</v>
      </c>
      <c r="B165" s="29">
        <v>0</v>
      </c>
      <c r="C165" s="29">
        <v>150</v>
      </c>
      <c r="D165" s="62">
        <f t="shared" si="3"/>
        <v>0</v>
      </c>
      <c r="E165" s="29">
        <v>150</v>
      </c>
    </row>
    <row r="166" spans="1:5" x14ac:dyDescent="0.25">
      <c r="A166" s="40" t="s">
        <v>257</v>
      </c>
      <c r="B166" s="41">
        <f>SUBTOTAL(9,B168:B176)</f>
        <v>0</v>
      </c>
      <c r="C166" s="41">
        <v>0</v>
      </c>
      <c r="D166" s="60">
        <f t="shared" si="3"/>
        <v>29000</v>
      </c>
      <c r="E166" s="41">
        <f>SUBTOTAL(9,E168:E176)</f>
        <v>29000</v>
      </c>
    </row>
    <row r="167" spans="1:5" x14ac:dyDescent="0.25">
      <c r="A167" s="42" t="s">
        <v>204</v>
      </c>
      <c r="B167" s="43">
        <f>SUBTOTAL(9,B168:B170)</f>
        <v>0</v>
      </c>
      <c r="C167" s="43">
        <v>0</v>
      </c>
      <c r="D167" s="61">
        <f t="shared" si="3"/>
        <v>24700</v>
      </c>
      <c r="E167" s="43">
        <f>SUBTOTAL(9,E168:E170)</f>
        <v>24700</v>
      </c>
    </row>
    <row r="168" spans="1:5" x14ac:dyDescent="0.25">
      <c r="A168" s="28" t="s">
        <v>205</v>
      </c>
      <c r="B168" s="29">
        <v>0</v>
      </c>
      <c r="C168" s="29">
        <v>0</v>
      </c>
      <c r="D168" s="62">
        <f t="shared" si="3"/>
        <v>20000</v>
      </c>
      <c r="E168" s="29">
        <v>20000</v>
      </c>
    </row>
    <row r="169" spans="1:5" x14ac:dyDescent="0.25">
      <c r="A169" s="28" t="s">
        <v>206</v>
      </c>
      <c r="B169" s="29">
        <v>0</v>
      </c>
      <c r="C169" s="29">
        <v>0</v>
      </c>
      <c r="D169" s="62">
        <f t="shared" si="3"/>
        <v>700</v>
      </c>
      <c r="E169" s="29">
        <v>700</v>
      </c>
    </row>
    <row r="170" spans="1:5" x14ac:dyDescent="0.25">
      <c r="A170" s="28" t="s">
        <v>207</v>
      </c>
      <c r="B170" s="29">
        <v>0</v>
      </c>
      <c r="C170" s="29">
        <v>0</v>
      </c>
      <c r="D170" s="62">
        <f t="shared" si="3"/>
        <v>4000</v>
      </c>
      <c r="E170" s="29">
        <v>4000</v>
      </c>
    </row>
    <row r="171" spans="1:5" x14ac:dyDescent="0.25">
      <c r="A171" s="42" t="s">
        <v>208</v>
      </c>
      <c r="B171" s="43">
        <f>SUBTOTAL(9,B172:B176)</f>
        <v>0</v>
      </c>
      <c r="C171" s="43">
        <v>0</v>
      </c>
      <c r="D171" s="61">
        <f t="shared" si="3"/>
        <v>4300</v>
      </c>
      <c r="E171" s="43">
        <f>SUBTOTAL(9,E172:E176)</f>
        <v>4300</v>
      </c>
    </row>
    <row r="172" spans="1:5" x14ac:dyDescent="0.25">
      <c r="A172" s="28" t="s">
        <v>209</v>
      </c>
      <c r="B172" s="29">
        <v>0</v>
      </c>
      <c r="C172" s="29">
        <v>0</v>
      </c>
      <c r="D172" s="62">
        <f t="shared" si="3"/>
        <v>800</v>
      </c>
      <c r="E172" s="29">
        <v>800</v>
      </c>
    </row>
    <row r="173" spans="1:5" x14ac:dyDescent="0.25">
      <c r="A173" s="28" t="s">
        <v>210</v>
      </c>
      <c r="B173" s="29">
        <v>0</v>
      </c>
      <c r="C173" s="29">
        <v>0</v>
      </c>
      <c r="D173" s="62">
        <f t="shared" si="3"/>
        <v>2000</v>
      </c>
      <c r="E173" s="29">
        <v>2000</v>
      </c>
    </row>
    <row r="174" spans="1:5" x14ac:dyDescent="0.25">
      <c r="A174" s="28" t="s">
        <v>213</v>
      </c>
      <c r="B174" s="29">
        <v>0</v>
      </c>
      <c r="C174" s="29">
        <v>0</v>
      </c>
      <c r="D174" s="62">
        <f t="shared" si="3"/>
        <v>500</v>
      </c>
      <c r="E174" s="29">
        <v>500</v>
      </c>
    </row>
    <row r="175" spans="1:5" x14ac:dyDescent="0.25">
      <c r="A175" s="28" t="s">
        <v>224</v>
      </c>
      <c r="B175" s="29">
        <v>0</v>
      </c>
      <c r="C175" s="29">
        <v>0</v>
      </c>
      <c r="D175" s="62">
        <f t="shared" si="3"/>
        <v>500</v>
      </c>
      <c r="E175" s="29">
        <v>500</v>
      </c>
    </row>
    <row r="176" spans="1:5" x14ac:dyDescent="0.25">
      <c r="A176" s="28" t="s">
        <v>234</v>
      </c>
      <c r="B176" s="29">
        <v>0</v>
      </c>
      <c r="C176" s="29">
        <v>0</v>
      </c>
      <c r="D176" s="62">
        <f t="shared" si="3"/>
        <v>500</v>
      </c>
      <c r="E176" s="29">
        <v>500</v>
      </c>
    </row>
    <row r="177" spans="1:5" x14ac:dyDescent="0.25">
      <c r="A177" s="40" t="s">
        <v>258</v>
      </c>
      <c r="B177" s="41">
        <f>SUBTOTAL(9,B179:B204)</f>
        <v>492997.3</v>
      </c>
      <c r="C177" s="41">
        <v>36429</v>
      </c>
      <c r="D177" s="60">
        <f t="shared" si="3"/>
        <v>12217</v>
      </c>
      <c r="E177" s="41">
        <f>SUBTOTAL(9,E179:E202)</f>
        <v>48646</v>
      </c>
    </row>
    <row r="178" spans="1:5" x14ac:dyDescent="0.25">
      <c r="A178" s="42" t="s">
        <v>204</v>
      </c>
      <c r="B178" s="43">
        <f>SUBTOTAL(9,B179:B181)</f>
        <v>35235.35</v>
      </c>
      <c r="C178" s="43">
        <v>33316</v>
      </c>
      <c r="D178" s="61">
        <f t="shared" si="3"/>
        <v>-22435</v>
      </c>
      <c r="E178" s="43">
        <f>SUBTOTAL(9,E179:E181)</f>
        <v>10881</v>
      </c>
    </row>
    <row r="179" spans="1:5" x14ac:dyDescent="0.25">
      <c r="A179" s="28" t="s">
        <v>205</v>
      </c>
      <c r="B179" s="29">
        <v>32231.22</v>
      </c>
      <c r="C179" s="29">
        <v>28726</v>
      </c>
      <c r="D179" s="62">
        <f t="shared" si="3"/>
        <v>-20000</v>
      </c>
      <c r="E179" s="29">
        <v>8726</v>
      </c>
    </row>
    <row r="180" spans="1:5" x14ac:dyDescent="0.25">
      <c r="A180" s="28" t="s">
        <v>206</v>
      </c>
      <c r="B180" s="29">
        <v>120</v>
      </c>
      <c r="C180" s="29">
        <v>200</v>
      </c>
      <c r="D180" s="62">
        <f t="shared" si="3"/>
        <v>0</v>
      </c>
      <c r="E180" s="29">
        <v>200</v>
      </c>
    </row>
    <row r="181" spans="1:5" x14ac:dyDescent="0.25">
      <c r="A181" s="28" t="s">
        <v>207</v>
      </c>
      <c r="B181" s="29">
        <v>2884.13</v>
      </c>
      <c r="C181" s="29">
        <v>4390</v>
      </c>
      <c r="D181" s="62">
        <f t="shared" si="3"/>
        <v>-2435</v>
      </c>
      <c r="E181" s="29">
        <v>1955</v>
      </c>
    </row>
    <row r="182" spans="1:5" x14ac:dyDescent="0.25">
      <c r="A182" s="42" t="s">
        <v>208</v>
      </c>
      <c r="B182" s="43">
        <f>SUBTOTAL(9,B183:B197)</f>
        <v>248811.78</v>
      </c>
      <c r="C182" s="43">
        <v>3113</v>
      </c>
      <c r="D182" s="61">
        <f t="shared" si="3"/>
        <v>24652</v>
      </c>
      <c r="E182" s="43">
        <f>SUBTOTAL(9,E183:E196)</f>
        <v>27765</v>
      </c>
    </row>
    <row r="183" spans="1:5" x14ac:dyDescent="0.25">
      <c r="A183" s="28" t="s">
        <v>209</v>
      </c>
      <c r="B183" s="29">
        <v>241.92</v>
      </c>
      <c r="C183" s="29">
        <v>100</v>
      </c>
      <c r="D183" s="62">
        <f t="shared" si="3"/>
        <v>0</v>
      </c>
      <c r="E183" s="29">
        <v>100</v>
      </c>
    </row>
    <row r="184" spans="1:5" x14ac:dyDescent="0.25">
      <c r="A184" s="28" t="s">
        <v>210</v>
      </c>
      <c r="B184" s="29">
        <v>45.63</v>
      </c>
      <c r="C184" s="29">
        <v>100</v>
      </c>
      <c r="D184" s="62">
        <f t="shared" si="3"/>
        <v>0</v>
      </c>
      <c r="E184" s="29">
        <v>100</v>
      </c>
    </row>
    <row r="185" spans="1:5" x14ac:dyDescent="0.25">
      <c r="A185" s="28" t="s">
        <v>212</v>
      </c>
      <c r="B185" s="29">
        <v>643.29999999999995</v>
      </c>
      <c r="C185" s="29">
        <v>933</v>
      </c>
      <c r="D185" s="62">
        <f t="shared" si="3"/>
        <v>6</v>
      </c>
      <c r="E185" s="29">
        <v>939</v>
      </c>
    </row>
    <row r="186" spans="1:5" x14ac:dyDescent="0.25">
      <c r="A186" s="28" t="s">
        <v>213</v>
      </c>
      <c r="B186" s="29">
        <v>6865.19</v>
      </c>
      <c r="C186" s="29">
        <v>500</v>
      </c>
      <c r="D186" s="62">
        <f t="shared" si="3"/>
        <v>0</v>
      </c>
      <c r="E186" s="29">
        <v>500</v>
      </c>
    </row>
    <row r="187" spans="1:5" x14ac:dyDescent="0.25">
      <c r="A187" s="28" t="s">
        <v>214</v>
      </c>
      <c r="B187" s="29">
        <v>2927.84</v>
      </c>
      <c r="C187" s="29">
        <v>0</v>
      </c>
      <c r="D187" s="62">
        <f t="shared" si="3"/>
        <v>0</v>
      </c>
      <c r="E187" s="29"/>
    </row>
    <row r="188" spans="1:5" x14ac:dyDescent="0.25">
      <c r="A188" s="28" t="s">
        <v>233</v>
      </c>
      <c r="B188" s="29">
        <v>0</v>
      </c>
      <c r="C188" s="29">
        <v>0</v>
      </c>
      <c r="D188" s="62">
        <f t="shared" si="3"/>
        <v>446</v>
      </c>
      <c r="E188" s="29">
        <v>446</v>
      </c>
    </row>
    <row r="189" spans="1:5" x14ac:dyDescent="0.25">
      <c r="A189" s="28" t="s">
        <v>215</v>
      </c>
      <c r="B189" s="29">
        <v>10073.11</v>
      </c>
      <c r="C189" s="29">
        <v>0</v>
      </c>
      <c r="D189" s="62">
        <f t="shared" si="3"/>
        <v>1500</v>
      </c>
      <c r="E189" s="29">
        <v>1500</v>
      </c>
    </row>
    <row r="190" spans="1:5" x14ac:dyDescent="0.25">
      <c r="A190" s="28" t="s">
        <v>216</v>
      </c>
      <c r="B190" s="29">
        <v>361.38</v>
      </c>
      <c r="C190" s="29">
        <v>500</v>
      </c>
      <c r="D190" s="62">
        <f t="shared" si="3"/>
        <v>0</v>
      </c>
      <c r="E190" s="29">
        <v>500</v>
      </c>
    </row>
    <row r="191" spans="1:5" x14ac:dyDescent="0.25">
      <c r="A191" s="28" t="s">
        <v>217</v>
      </c>
      <c r="B191" s="29">
        <v>91820.84</v>
      </c>
      <c r="C191" s="29">
        <v>0</v>
      </c>
      <c r="D191" s="62">
        <f t="shared" si="3"/>
        <v>0</v>
      </c>
      <c r="E191" s="29"/>
    </row>
    <row r="192" spans="1:5" x14ac:dyDescent="0.25">
      <c r="A192" s="28" t="s">
        <v>218</v>
      </c>
      <c r="B192" s="29">
        <v>10974.5</v>
      </c>
      <c r="C192" s="29">
        <v>0</v>
      </c>
      <c r="D192" s="62">
        <f t="shared" si="3"/>
        <v>12700</v>
      </c>
      <c r="E192" s="29">
        <v>12700</v>
      </c>
    </row>
    <row r="193" spans="1:5" x14ac:dyDescent="0.25">
      <c r="A193" s="28" t="s">
        <v>221</v>
      </c>
      <c r="B193" s="29">
        <v>18.22</v>
      </c>
      <c r="C193" s="29">
        <v>0</v>
      </c>
      <c r="D193" s="62">
        <f t="shared" si="3"/>
        <v>0</v>
      </c>
      <c r="E193" s="29"/>
    </row>
    <row r="194" spans="1:5" x14ac:dyDescent="0.25">
      <c r="A194" s="28" t="s">
        <v>222</v>
      </c>
      <c r="B194" s="29">
        <v>113070</v>
      </c>
      <c r="C194" s="29">
        <v>980</v>
      </c>
      <c r="D194" s="62">
        <f t="shared" si="3"/>
        <v>0</v>
      </c>
      <c r="E194" s="29">
        <v>980</v>
      </c>
    </row>
    <row r="195" spans="1:5" x14ac:dyDescent="0.25">
      <c r="A195" s="28" t="s">
        <v>224</v>
      </c>
      <c r="B195" s="29">
        <v>60</v>
      </c>
      <c r="C195" s="29">
        <v>0</v>
      </c>
      <c r="D195" s="62">
        <f t="shared" si="3"/>
        <v>0</v>
      </c>
      <c r="E195" s="29"/>
    </row>
    <row r="196" spans="1:5" x14ac:dyDescent="0.25">
      <c r="A196" s="28" t="s">
        <v>234</v>
      </c>
      <c r="B196" s="29">
        <v>11535.85</v>
      </c>
      <c r="C196" s="29">
        <v>0</v>
      </c>
      <c r="D196" s="62">
        <f t="shared" si="3"/>
        <v>10000</v>
      </c>
      <c r="E196" s="29">
        <v>10000</v>
      </c>
    </row>
    <row r="197" spans="1:5" x14ac:dyDescent="0.25">
      <c r="A197" s="28" t="s">
        <v>236</v>
      </c>
      <c r="B197" s="29">
        <v>174</v>
      </c>
      <c r="C197" s="29">
        <v>0</v>
      </c>
      <c r="D197" s="62">
        <f t="shared" si="3"/>
        <v>0</v>
      </c>
      <c r="E197" s="29"/>
    </row>
    <row r="198" spans="1:5" x14ac:dyDescent="0.25">
      <c r="A198" s="42" t="s">
        <v>244</v>
      </c>
      <c r="B198" s="43">
        <f>SUBTOTAL(9,B199:B204)</f>
        <v>208950.17</v>
      </c>
      <c r="C198" s="43">
        <v>0</v>
      </c>
      <c r="D198" s="61">
        <f t="shared" si="3"/>
        <v>10000</v>
      </c>
      <c r="E198" s="43">
        <f>SUBTOTAL(9,E202:E202)</f>
        <v>10000</v>
      </c>
    </row>
    <row r="199" spans="1:5" x14ac:dyDescent="0.25">
      <c r="A199" s="28" t="s">
        <v>268</v>
      </c>
      <c r="B199" s="29">
        <v>103491.85</v>
      </c>
      <c r="C199" s="29">
        <v>0</v>
      </c>
      <c r="D199" s="62">
        <f t="shared" si="3"/>
        <v>0</v>
      </c>
      <c r="E199" s="29"/>
    </row>
    <row r="200" spans="1:5" x14ac:dyDescent="0.25">
      <c r="A200" s="28" t="s">
        <v>246</v>
      </c>
      <c r="B200" s="29">
        <v>4051.26</v>
      </c>
      <c r="C200" s="29">
        <v>0</v>
      </c>
      <c r="D200" s="62">
        <f t="shared" si="3"/>
        <v>0</v>
      </c>
      <c r="E200" s="29"/>
    </row>
    <row r="201" spans="1:5" x14ac:dyDescent="0.25">
      <c r="A201" s="28" t="s">
        <v>266</v>
      </c>
      <c r="B201" s="29">
        <v>5998</v>
      </c>
      <c r="C201" s="29">
        <v>0</v>
      </c>
      <c r="D201" s="62">
        <f t="shared" si="3"/>
        <v>0</v>
      </c>
      <c r="E201" s="29"/>
    </row>
    <row r="202" spans="1:5" x14ac:dyDescent="0.25">
      <c r="A202" s="28" t="s">
        <v>269</v>
      </c>
      <c r="B202" s="29">
        <v>29166.3</v>
      </c>
      <c r="C202" s="29">
        <v>0</v>
      </c>
      <c r="D202" s="62">
        <f>+E202-C202</f>
        <v>10000</v>
      </c>
      <c r="E202" s="29">
        <v>10000</v>
      </c>
    </row>
    <row r="203" spans="1:5" x14ac:dyDescent="0.25">
      <c r="A203" s="28" t="s">
        <v>260</v>
      </c>
      <c r="B203" s="29">
        <v>54185</v>
      </c>
      <c r="C203" s="29">
        <v>0</v>
      </c>
      <c r="D203" s="62">
        <f t="shared" si="3"/>
        <v>0</v>
      </c>
      <c r="E203" s="29"/>
    </row>
    <row r="204" spans="1:5" x14ac:dyDescent="0.25">
      <c r="A204" s="28" t="s">
        <v>254</v>
      </c>
      <c r="B204" s="29">
        <v>12057.76</v>
      </c>
      <c r="C204" s="29">
        <v>0</v>
      </c>
      <c r="D204" s="62">
        <f t="shared" si="3"/>
        <v>0</v>
      </c>
      <c r="E204" s="29"/>
    </row>
    <row r="205" spans="1:5" x14ac:dyDescent="0.25">
      <c r="A205" s="40" t="s">
        <v>259</v>
      </c>
      <c r="B205" s="41">
        <f>SUBTOTAL(9,B207:B222)</f>
        <v>0</v>
      </c>
      <c r="C205" s="41">
        <v>4000</v>
      </c>
      <c r="D205" s="60">
        <f t="shared" si="3"/>
        <v>91630</v>
      </c>
      <c r="E205" s="41">
        <f>SUBTOTAL(9,E207:E222)</f>
        <v>95630</v>
      </c>
    </row>
    <row r="206" spans="1:5" x14ac:dyDescent="0.25">
      <c r="A206" s="42" t="s">
        <v>204</v>
      </c>
      <c r="B206" s="43">
        <f>SUBTOTAL(9,B207:B209)</f>
        <v>0</v>
      </c>
      <c r="C206" s="43">
        <v>0</v>
      </c>
      <c r="D206" s="61">
        <f t="shared" si="3"/>
        <v>5200</v>
      </c>
      <c r="E206" s="43">
        <f>SUBTOTAL(9,E207:E209)</f>
        <v>5200</v>
      </c>
    </row>
    <row r="207" spans="1:5" x14ac:dyDescent="0.25">
      <c r="A207" s="28" t="s">
        <v>205</v>
      </c>
      <c r="B207" s="29">
        <v>0</v>
      </c>
      <c r="C207" s="29">
        <v>0</v>
      </c>
      <c r="D207" s="62">
        <f t="shared" si="3"/>
        <v>4000</v>
      </c>
      <c r="E207" s="29">
        <v>4000</v>
      </c>
    </row>
    <row r="208" spans="1:5" x14ac:dyDescent="0.25">
      <c r="A208" s="28" t="s">
        <v>206</v>
      </c>
      <c r="B208" s="29">
        <v>0</v>
      </c>
      <c r="C208" s="29">
        <v>0</v>
      </c>
      <c r="D208" s="62">
        <f t="shared" si="3"/>
        <v>400</v>
      </c>
      <c r="E208" s="29">
        <v>400</v>
      </c>
    </row>
    <row r="209" spans="1:5" x14ac:dyDescent="0.25">
      <c r="A209" s="28" t="s">
        <v>207</v>
      </c>
      <c r="B209" s="29">
        <v>0</v>
      </c>
      <c r="C209" s="29">
        <v>0</v>
      </c>
      <c r="D209" s="62">
        <f t="shared" si="3"/>
        <v>800</v>
      </c>
      <c r="E209" s="29">
        <v>800</v>
      </c>
    </row>
    <row r="210" spans="1:5" x14ac:dyDescent="0.25">
      <c r="A210" s="42" t="s">
        <v>208</v>
      </c>
      <c r="B210" s="43">
        <f>SUBTOTAL(9,B211:B218)</f>
        <v>0</v>
      </c>
      <c r="C210" s="43">
        <v>4000</v>
      </c>
      <c r="D210" s="61">
        <f t="shared" si="3"/>
        <v>19830</v>
      </c>
      <c r="E210" s="43">
        <f>SUBTOTAL(9,E211:E218)</f>
        <v>23830</v>
      </c>
    </row>
    <row r="211" spans="1:5" x14ac:dyDescent="0.25">
      <c r="A211" s="28" t="s">
        <v>209</v>
      </c>
      <c r="B211" s="29">
        <v>0</v>
      </c>
      <c r="C211" s="29">
        <v>0</v>
      </c>
      <c r="D211" s="62">
        <f t="shared" si="3"/>
        <v>500</v>
      </c>
      <c r="E211" s="29">
        <v>500</v>
      </c>
    </row>
    <row r="212" spans="1:5" x14ac:dyDescent="0.25">
      <c r="A212" s="28" t="s">
        <v>210</v>
      </c>
      <c r="B212" s="29">
        <v>0</v>
      </c>
      <c r="C212" s="29">
        <v>0</v>
      </c>
      <c r="D212" s="62">
        <f t="shared" si="3"/>
        <v>500</v>
      </c>
      <c r="E212" s="29">
        <v>500</v>
      </c>
    </row>
    <row r="213" spans="1:5" x14ac:dyDescent="0.25">
      <c r="A213" s="28" t="s">
        <v>214</v>
      </c>
      <c r="B213" s="29">
        <v>0</v>
      </c>
      <c r="C213" s="29">
        <v>0</v>
      </c>
      <c r="D213" s="62">
        <f t="shared" ref="D213:D243" si="4">+E213-C213</f>
        <v>2205</v>
      </c>
      <c r="E213" s="29">
        <v>2205</v>
      </c>
    </row>
    <row r="214" spans="1:5" x14ac:dyDescent="0.25">
      <c r="A214" s="28" t="s">
        <v>233</v>
      </c>
      <c r="B214" s="29">
        <v>0</v>
      </c>
      <c r="C214" s="29">
        <v>0</v>
      </c>
      <c r="D214" s="62">
        <f t="shared" si="4"/>
        <v>1000</v>
      </c>
      <c r="E214" s="29">
        <v>1000</v>
      </c>
    </row>
    <row r="215" spans="1:5" x14ac:dyDescent="0.25">
      <c r="A215" s="28" t="s">
        <v>215</v>
      </c>
      <c r="B215" s="29">
        <v>0</v>
      </c>
      <c r="C215" s="29">
        <v>0</v>
      </c>
      <c r="D215" s="62">
        <f t="shared" si="4"/>
        <v>3000</v>
      </c>
      <c r="E215" s="29">
        <v>3000</v>
      </c>
    </row>
    <row r="216" spans="1:5" x14ac:dyDescent="0.25">
      <c r="A216" s="28" t="s">
        <v>217</v>
      </c>
      <c r="B216" s="29">
        <v>0</v>
      </c>
      <c r="C216" s="29">
        <v>2000</v>
      </c>
      <c r="D216" s="62">
        <f t="shared" si="4"/>
        <v>0</v>
      </c>
      <c r="E216" s="29">
        <v>2000</v>
      </c>
    </row>
    <row r="217" spans="1:5" x14ac:dyDescent="0.25">
      <c r="A217" s="28" t="s">
        <v>218</v>
      </c>
      <c r="B217" s="29">
        <v>0</v>
      </c>
      <c r="C217" s="29">
        <v>2000</v>
      </c>
      <c r="D217" s="62">
        <f t="shared" si="4"/>
        <v>10000</v>
      </c>
      <c r="E217" s="29">
        <v>12000</v>
      </c>
    </row>
    <row r="218" spans="1:5" x14ac:dyDescent="0.25">
      <c r="A218" s="28" t="s">
        <v>234</v>
      </c>
      <c r="B218" s="29">
        <v>0</v>
      </c>
      <c r="C218" s="29">
        <v>0</v>
      </c>
      <c r="D218" s="62">
        <f t="shared" si="4"/>
        <v>2625</v>
      </c>
      <c r="E218" s="29">
        <v>2625</v>
      </c>
    </row>
    <row r="219" spans="1:5" x14ac:dyDescent="0.25">
      <c r="A219" s="42" t="s">
        <v>244</v>
      </c>
      <c r="B219" s="43">
        <f>SUBTOTAL(9,B220:B222)</f>
        <v>0</v>
      </c>
      <c r="C219" s="43">
        <v>0</v>
      </c>
      <c r="D219" s="61">
        <f t="shared" si="4"/>
        <v>66600</v>
      </c>
      <c r="E219" s="43">
        <f>SUBTOTAL(9,E220:E222)</f>
        <v>66600</v>
      </c>
    </row>
    <row r="220" spans="1:5" x14ac:dyDescent="0.25">
      <c r="A220" s="28" t="s">
        <v>249</v>
      </c>
      <c r="B220" s="29">
        <v>0</v>
      </c>
      <c r="C220" s="29">
        <v>0</v>
      </c>
      <c r="D220" s="62">
        <f t="shared" si="4"/>
        <v>1000</v>
      </c>
      <c r="E220" s="29">
        <v>1000</v>
      </c>
    </row>
    <row r="221" spans="1:5" x14ac:dyDescent="0.25">
      <c r="A221" s="28" t="s">
        <v>260</v>
      </c>
      <c r="B221" s="29">
        <v>0</v>
      </c>
      <c r="C221" s="29">
        <v>0</v>
      </c>
      <c r="D221" s="62">
        <f t="shared" si="4"/>
        <v>55000</v>
      </c>
      <c r="E221" s="29">
        <v>55000</v>
      </c>
    </row>
    <row r="222" spans="1:5" x14ac:dyDescent="0.25">
      <c r="A222" s="28" t="s">
        <v>261</v>
      </c>
      <c r="B222" s="29">
        <v>0</v>
      </c>
      <c r="C222" s="29">
        <v>0</v>
      </c>
      <c r="D222" s="62">
        <f t="shared" si="4"/>
        <v>10600</v>
      </c>
      <c r="E222" s="29">
        <v>10600</v>
      </c>
    </row>
    <row r="223" spans="1:5" x14ac:dyDescent="0.25">
      <c r="A223" s="40" t="s">
        <v>262</v>
      </c>
      <c r="B223" s="41">
        <f>SUBTOTAL(9,B225:B225)</f>
        <v>0</v>
      </c>
      <c r="C223" s="41">
        <v>0</v>
      </c>
      <c r="D223" s="60">
        <f t="shared" si="4"/>
        <v>699</v>
      </c>
      <c r="E223" s="41">
        <f>SUBTOTAL(9,E225:E225)</f>
        <v>699</v>
      </c>
    </row>
    <row r="224" spans="1:5" x14ac:dyDescent="0.25">
      <c r="A224" s="42" t="s">
        <v>204</v>
      </c>
      <c r="B224" s="43">
        <f>SUBTOTAL(9,B225:B225)</f>
        <v>0</v>
      </c>
      <c r="C224" s="43">
        <v>0</v>
      </c>
      <c r="D224" s="61">
        <f t="shared" si="4"/>
        <v>699</v>
      </c>
      <c r="E224" s="43">
        <f>SUBTOTAL(9,E225:E225)</f>
        <v>699</v>
      </c>
    </row>
    <row r="225" spans="1:5" x14ac:dyDescent="0.25">
      <c r="A225" s="28" t="s">
        <v>205</v>
      </c>
      <c r="B225" s="29">
        <v>0</v>
      </c>
      <c r="C225" s="29">
        <v>0</v>
      </c>
      <c r="D225" s="62">
        <f t="shared" si="4"/>
        <v>699</v>
      </c>
      <c r="E225" s="29">
        <v>699</v>
      </c>
    </row>
    <row r="226" spans="1:5" x14ac:dyDescent="0.25">
      <c r="A226" s="40" t="s">
        <v>263</v>
      </c>
      <c r="B226" s="41">
        <f>SUBTOTAL(9,B228:B229)</f>
        <v>0</v>
      </c>
      <c r="C226" s="41">
        <v>2753</v>
      </c>
      <c r="D226" s="60">
        <f t="shared" si="4"/>
        <v>0</v>
      </c>
      <c r="E226" s="41">
        <f>SUBTOTAL(9,E228:E229)</f>
        <v>2753</v>
      </c>
    </row>
    <row r="227" spans="1:5" x14ac:dyDescent="0.25">
      <c r="A227" s="42" t="s">
        <v>208</v>
      </c>
      <c r="B227" s="43">
        <f>SUBTOTAL(9,B228:B229)</f>
        <v>0</v>
      </c>
      <c r="C227" s="43">
        <v>2753</v>
      </c>
      <c r="D227" s="61">
        <f t="shared" si="4"/>
        <v>0</v>
      </c>
      <c r="E227" s="43">
        <f>SUBTOTAL(9,E228:E229)</f>
        <v>2753</v>
      </c>
    </row>
    <row r="228" spans="1:5" x14ac:dyDescent="0.25">
      <c r="A228" s="28" t="s">
        <v>217</v>
      </c>
      <c r="B228" s="29">
        <v>0</v>
      </c>
      <c r="C228" s="29">
        <v>1753</v>
      </c>
      <c r="D228" s="62">
        <f t="shared" si="4"/>
        <v>0</v>
      </c>
      <c r="E228" s="29">
        <v>1753</v>
      </c>
    </row>
    <row r="229" spans="1:5" x14ac:dyDescent="0.25">
      <c r="A229" s="28" t="s">
        <v>221</v>
      </c>
      <c r="B229" s="29">
        <v>0</v>
      </c>
      <c r="C229" s="29">
        <v>1000</v>
      </c>
      <c r="D229" s="62">
        <f t="shared" si="4"/>
        <v>0</v>
      </c>
      <c r="E229" s="29">
        <v>1000</v>
      </c>
    </row>
    <row r="230" spans="1:5" x14ac:dyDescent="0.25">
      <c r="A230" s="40" t="s">
        <v>264</v>
      </c>
      <c r="B230" s="41">
        <f>SUBTOTAL(9,B232:B235)</f>
        <v>762.43</v>
      </c>
      <c r="C230" s="41">
        <v>3000</v>
      </c>
      <c r="D230" s="60">
        <f t="shared" si="4"/>
        <v>6120</v>
      </c>
      <c r="E230" s="41">
        <f>SUBTOTAL(9,E232:E235)</f>
        <v>9120</v>
      </c>
    </row>
    <row r="231" spans="1:5" x14ac:dyDescent="0.25">
      <c r="A231" s="42" t="s">
        <v>208</v>
      </c>
      <c r="B231" s="43">
        <f>SUBTOTAL(9,B232:B235)</f>
        <v>762.43</v>
      </c>
      <c r="C231" s="43">
        <v>3000</v>
      </c>
      <c r="D231" s="61">
        <f t="shared" si="4"/>
        <v>6120</v>
      </c>
      <c r="E231" s="43">
        <f>SUBTOTAL(9,E232:E235)</f>
        <v>9120</v>
      </c>
    </row>
    <row r="232" spans="1:5" x14ac:dyDescent="0.25">
      <c r="A232" s="28" t="s">
        <v>218</v>
      </c>
      <c r="B232" s="29">
        <v>0</v>
      </c>
      <c r="C232" s="29">
        <v>1000</v>
      </c>
      <c r="D232" s="62">
        <f t="shared" si="4"/>
        <v>1000</v>
      </c>
      <c r="E232" s="29">
        <v>2000</v>
      </c>
    </row>
    <row r="233" spans="1:5" x14ac:dyDescent="0.25">
      <c r="A233" s="28" t="s">
        <v>224</v>
      </c>
      <c r="B233" s="29">
        <v>0</v>
      </c>
      <c r="C233" s="29">
        <v>2000</v>
      </c>
      <c r="D233" s="62">
        <f t="shared" si="4"/>
        <v>1120</v>
      </c>
      <c r="E233" s="29">
        <v>3120</v>
      </c>
    </row>
    <row r="234" spans="1:5" x14ac:dyDescent="0.25">
      <c r="A234" s="28" t="s">
        <v>234</v>
      </c>
      <c r="B234" s="29">
        <v>0</v>
      </c>
      <c r="C234" s="29">
        <v>0</v>
      </c>
      <c r="D234" s="62">
        <f t="shared" si="4"/>
        <v>1000</v>
      </c>
      <c r="E234" s="29">
        <v>1000</v>
      </c>
    </row>
    <row r="235" spans="1:5" x14ac:dyDescent="0.25">
      <c r="A235" s="28" t="s">
        <v>236</v>
      </c>
      <c r="B235" s="29">
        <v>762.43</v>
      </c>
      <c r="C235" s="29">
        <v>0</v>
      </c>
      <c r="D235" s="62">
        <f t="shared" si="4"/>
        <v>3000</v>
      </c>
      <c r="E235" s="29">
        <v>3000</v>
      </c>
    </row>
    <row r="236" spans="1:5" x14ac:dyDescent="0.25">
      <c r="A236" s="40" t="s">
        <v>265</v>
      </c>
      <c r="B236" s="41">
        <f>SUBTOTAL(9,B238:B242)</f>
        <v>769.08</v>
      </c>
      <c r="C236" s="41">
        <v>6000</v>
      </c>
      <c r="D236" s="60">
        <f t="shared" si="4"/>
        <v>0</v>
      </c>
      <c r="E236" s="41">
        <f>SUBTOTAL(9,E238:E242)</f>
        <v>6000</v>
      </c>
    </row>
    <row r="237" spans="1:5" x14ac:dyDescent="0.25">
      <c r="A237" s="42" t="s">
        <v>244</v>
      </c>
      <c r="B237" s="43">
        <f>SUBTOTAL(9,B238:B240)</f>
        <v>769.08</v>
      </c>
      <c r="C237" s="43">
        <v>3000</v>
      </c>
      <c r="D237" s="61">
        <f t="shared" si="4"/>
        <v>2000</v>
      </c>
      <c r="E237" s="43">
        <f>SUBTOTAL(9,E238:E240)</f>
        <v>5000</v>
      </c>
    </row>
    <row r="238" spans="1:5" x14ac:dyDescent="0.25">
      <c r="A238" s="28" t="s">
        <v>246</v>
      </c>
      <c r="B238" s="29">
        <v>575</v>
      </c>
      <c r="C238" s="29">
        <v>1000</v>
      </c>
      <c r="D238" s="62">
        <f t="shared" si="4"/>
        <v>2000</v>
      </c>
      <c r="E238" s="29">
        <v>3000</v>
      </c>
    </row>
    <row r="239" spans="1:5" x14ac:dyDescent="0.25">
      <c r="A239" s="28" t="s">
        <v>266</v>
      </c>
      <c r="B239" s="29">
        <v>194.08</v>
      </c>
      <c r="C239" s="29">
        <v>1000</v>
      </c>
      <c r="D239" s="62">
        <f t="shared" si="4"/>
        <v>0</v>
      </c>
      <c r="E239" s="29">
        <v>1000</v>
      </c>
    </row>
    <row r="240" spans="1:5" x14ac:dyDescent="0.25">
      <c r="A240" s="28" t="s">
        <v>249</v>
      </c>
      <c r="B240" s="29">
        <v>0</v>
      </c>
      <c r="C240" s="29">
        <v>1000</v>
      </c>
      <c r="D240" s="62">
        <f t="shared" si="4"/>
        <v>0</v>
      </c>
      <c r="E240" s="29">
        <v>1000</v>
      </c>
    </row>
    <row r="241" spans="1:5" x14ac:dyDescent="0.25">
      <c r="A241" s="42" t="s">
        <v>253</v>
      </c>
      <c r="B241" s="43">
        <f>SUBTOTAL(9,B242:B242)</f>
        <v>0</v>
      </c>
      <c r="C241" s="43">
        <v>3000</v>
      </c>
      <c r="D241" s="61">
        <f t="shared" si="4"/>
        <v>-2000</v>
      </c>
      <c r="E241" s="43">
        <f>SUBTOTAL(9,E242:E242)</f>
        <v>1000</v>
      </c>
    </row>
    <row r="242" spans="1:5" x14ac:dyDescent="0.25">
      <c r="A242" s="28" t="s">
        <v>254</v>
      </c>
      <c r="B242" s="29">
        <v>0</v>
      </c>
      <c r="C242" s="29">
        <v>3000</v>
      </c>
      <c r="D242" s="62">
        <f t="shared" si="4"/>
        <v>-2000</v>
      </c>
      <c r="E242" s="29">
        <v>1000</v>
      </c>
    </row>
    <row r="243" spans="1:5" ht="20.100000000000001" customHeight="1" x14ac:dyDescent="0.25">
      <c r="A243" s="30" t="s">
        <v>66</v>
      </c>
      <c r="B243" s="31">
        <f>IFERROR(SUBTOTAL(9,B39:B242),0)</f>
        <v>2046114.8999999994</v>
      </c>
      <c r="C243" s="31">
        <v>1808173</v>
      </c>
      <c r="D243" s="31">
        <f t="shared" si="4"/>
        <v>180305</v>
      </c>
      <c r="E243" s="31">
        <f>IFERROR(SUBTOTAL(9,E39:E242),0)</f>
        <v>1988478</v>
      </c>
    </row>
  </sheetData>
  <mergeCells count="3">
    <mergeCell ref="A2:E2"/>
    <mergeCell ref="A1:E1"/>
    <mergeCell ref="A14:E14"/>
  </mergeCells>
  <pageMargins left="0.39370078740157499" right="0.39370078740157499" top="0.39370078740157499" bottom="0.511811023622047" header="0" footer="0.31496062992126"/>
  <pageSetup paperSize="9" scale="70" fitToHeight="0" orientation="portrait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15</vt:i4>
      </vt:variant>
    </vt:vector>
  </HeadingPairs>
  <TitlesOfParts>
    <vt:vector size="19" baseType="lpstr">
      <vt:lpstr>Sažetak</vt:lpstr>
      <vt:lpstr>Račun prihoda i rashoda</vt:lpstr>
      <vt:lpstr>Račun financiranja</vt:lpstr>
      <vt:lpstr>Posebni dio</vt:lpstr>
      <vt:lpstr>Sažetak!__S0A_Master_DS__X</vt:lpstr>
      <vt:lpstr>Sažetak!__S0A_Naslov_DS__</vt:lpstr>
      <vt:lpstr>'Račun prihoda i rashoda'!__S1A_G01_DS__X</vt:lpstr>
      <vt:lpstr>'Račun prihoda i rashoda'!__S1A_G02_DS__X</vt:lpstr>
      <vt:lpstr>'Račun prihoda i rashoda'!__S1A_G03_DS__X</vt:lpstr>
      <vt:lpstr>'Račun prihoda i rashoda'!__S1A_Master_DS__X</vt:lpstr>
      <vt:lpstr>'Račun financiranja'!__S1A_Naslov_DS__</vt:lpstr>
      <vt:lpstr>'Račun prihoda i rashoda'!__S1A_Naslov_DS__</vt:lpstr>
      <vt:lpstr>'Posebni dio'!__S2A_G01_DS__X</vt:lpstr>
      <vt:lpstr>'Posebni dio'!__S2A_Master_DS__X</vt:lpstr>
      <vt:lpstr>'Posebni dio'!__S2A_Naslov_DS__</vt:lpstr>
      <vt:lpstr>Sažetak!S0A_Ver1</vt:lpstr>
      <vt:lpstr>'Račun financiranja'!S1A_RedoviSveuk</vt:lpstr>
      <vt:lpstr>'Račun prihoda i rashoda'!S1A_RedoviSveuk</vt:lpstr>
      <vt:lpstr>'Posebni dio'!S2A_RedoviSveuk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PPKR002</dc:creator>
  <cp:lastModifiedBy>Vesna Hrvojević</cp:lastModifiedBy>
  <cp:lastPrinted>2026-10-05T10:31:56Z</cp:lastPrinted>
  <dcterms:created xsi:type="dcterms:W3CDTF">2026-08-31T12:28:43Z</dcterms:created>
  <dcterms:modified xsi:type="dcterms:W3CDTF">2026-10-05T10:36:25Z</dcterms:modified>
</cp:coreProperties>
</file>