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RAVNO VIJECE\SAZIV 2024\24 SJEDNICA UV\Nova mapa\"/>
    </mc:Choice>
  </mc:AlternateContent>
  <xr:revisionPtr revIDLastSave="0" documentId="13_ncr:1_{6F4CE61F-3C9A-47B6-A83E-FFA6F0C5B145}" xr6:coauthVersionLast="47" xr6:coauthVersionMax="47" xr10:uidLastSave="{00000000-0000-0000-0000-000000000000}"/>
  <bookViews>
    <workbookView xWindow="-120" yWindow="-120" windowWidth="30960" windowHeight="16920" xr2:uid="{994B8C73-143B-48C7-8B67-258C3C6AF419}"/>
  </bookViews>
  <sheets>
    <sheet name="Sažetak" sheetId="1" r:id="rId1"/>
    <sheet name="Račun prihoda i rashoda" sheetId="2" r:id="rId2"/>
    <sheet name="Prih i rash prema izvorima fina" sheetId="5" r:id="rId3"/>
    <sheet name="Rashodi prema funkcijskoj klasi" sheetId="3" r:id="rId4"/>
    <sheet name="Račun financiranja" sheetId="6" r:id="rId5"/>
    <sheet name="Račun financiranja prema izvori" sheetId="7" r:id="rId6"/>
    <sheet name="II. POSEBNI DIO" sheetId="4" r:id="rId7"/>
  </sheets>
  <externalReferences>
    <externalReference r:id="rId8"/>
  </externalReferences>
  <definedNames>
    <definedName name="_xlnm._FilterDatabase" localSheetId="1" hidden="1">'Račun prihoda i rashoda'!$A$57:$G$195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C30" i="1" l="1"/>
  <c r="D30" i="1"/>
  <c r="E30" i="1"/>
  <c r="F30" i="1"/>
  <c r="G30" i="1"/>
  <c r="B30" i="1"/>
  <c r="G126" i="2"/>
  <c r="G125" i="2"/>
  <c r="C23" i="3" l="1"/>
  <c r="C22" i="3" s="1"/>
  <c r="C21" i="3"/>
  <c r="C20" i="3" s="1"/>
  <c r="C19" i="3"/>
  <c r="C18" i="3"/>
  <c r="C16" i="3"/>
  <c r="C15" i="3" s="1"/>
  <c r="C14" i="3"/>
  <c r="C13" i="3" s="1"/>
  <c r="B12" i="3"/>
  <c r="C10" i="3"/>
  <c r="C9" i="3"/>
  <c r="C17" i="3" l="1"/>
  <c r="C12" i="3" s="1"/>
  <c r="C8" i="3" s="1"/>
  <c r="C7" i="3" s="1"/>
  <c r="C6" i="3" s="1"/>
  <c r="C5" i="3" s="1"/>
  <c r="B52" i="4" l="1"/>
  <c r="B16" i="4"/>
  <c r="D11" i="4" l="1"/>
  <c r="E85" i="2" l="1"/>
  <c r="E84" i="2" s="1"/>
  <c r="F121" i="2"/>
  <c r="F120" i="2"/>
  <c r="F103" i="2"/>
  <c r="F97" i="2"/>
  <c r="F91" i="2"/>
  <c r="E60" i="2"/>
  <c r="E59" i="2" s="1"/>
  <c r="F79" i="2"/>
  <c r="E31" i="2"/>
  <c r="E30" i="2" s="1"/>
  <c r="C191" i="2"/>
  <c r="D191" i="2"/>
  <c r="E191" i="2"/>
  <c r="G174" i="2"/>
  <c r="G172" i="2"/>
  <c r="G169" i="2"/>
  <c r="G168" i="2"/>
  <c r="G157" i="2"/>
  <c r="G152" i="2"/>
  <c r="D129" i="2"/>
  <c r="G139" i="2"/>
  <c r="G112" i="2"/>
  <c r="D85" i="2"/>
  <c r="D84" i="2" s="1"/>
  <c r="C85" i="2"/>
  <c r="C84" i="2" s="1"/>
  <c r="G120" i="2"/>
  <c r="C60" i="2"/>
  <c r="C59" i="2" s="1"/>
  <c r="D60" i="2"/>
  <c r="D59" i="2" s="1"/>
  <c r="C11" i="2"/>
  <c r="D11" i="2"/>
  <c r="E11" i="2"/>
  <c r="C52" i="2"/>
  <c r="C51" i="2" s="1"/>
  <c r="D52" i="2"/>
  <c r="D51" i="2" s="1"/>
  <c r="E51" i="2"/>
  <c r="C48" i="2"/>
  <c r="C47" i="2" s="1"/>
  <c r="D48" i="2"/>
  <c r="D47" i="2" s="1"/>
  <c r="E48" i="2"/>
  <c r="E47" i="2" s="1"/>
  <c r="C31" i="2"/>
  <c r="D31" i="2"/>
  <c r="C36" i="2"/>
  <c r="D36" i="2"/>
  <c r="E36" i="2"/>
  <c r="G46" i="2"/>
  <c r="G44" i="2"/>
  <c r="G40" i="2"/>
  <c r="C24" i="2"/>
  <c r="C23" i="2" s="1"/>
  <c r="D24" i="2"/>
  <c r="D23" i="2" s="1"/>
  <c r="E24" i="2"/>
  <c r="E23" i="2" s="1"/>
  <c r="E17" i="2"/>
  <c r="E16" i="2" s="1"/>
  <c r="C16" i="2"/>
  <c r="D16" i="2"/>
  <c r="C17" i="2"/>
  <c r="D17" i="2"/>
  <c r="D13" i="2"/>
  <c r="D14" i="2" s="1"/>
  <c r="E13" i="2"/>
  <c r="E14" i="2" s="1"/>
  <c r="C13" i="2"/>
  <c r="C14" i="2" s="1"/>
  <c r="D30" i="2" l="1"/>
  <c r="D15" i="2" s="1"/>
  <c r="D10" i="2" s="1"/>
  <c r="E15" i="2"/>
  <c r="E10" i="2" s="1"/>
  <c r="C30" i="2"/>
  <c r="C15" i="2" s="1"/>
  <c r="C10" i="2" s="1"/>
  <c r="D33" i="1" l="1"/>
  <c r="E33" i="1"/>
  <c r="C33" i="1"/>
  <c r="C21" i="1"/>
  <c r="D17" i="1"/>
  <c r="D20" i="1" s="1"/>
  <c r="E37" i="5"/>
  <c r="E35" i="5"/>
  <c r="E30" i="5"/>
  <c r="C36" i="5"/>
  <c r="C34" i="5"/>
  <c r="C31" i="5"/>
  <c r="C29" i="5"/>
  <c r="C26" i="5" s="1"/>
  <c r="C22" i="5" s="1"/>
  <c r="C28" i="5"/>
  <c r="C23" i="5"/>
  <c r="C25" i="5"/>
  <c r="E26" i="5"/>
  <c r="E22" i="5" s="1"/>
  <c r="E23" i="5"/>
  <c r="E25" i="5"/>
  <c r="D26" i="5"/>
  <c r="D36" i="5"/>
  <c r="D34" i="5"/>
  <c r="D31" i="5"/>
  <c r="D29" i="5"/>
  <c r="D28" i="5"/>
  <c r="E31" i="5"/>
  <c r="E28" i="5"/>
  <c r="D23" i="5"/>
  <c r="D25" i="5"/>
  <c r="E11" i="5"/>
  <c r="E10" i="5" s="1"/>
  <c r="E6" i="5" s="1"/>
  <c r="E20" i="5"/>
  <c r="E18" i="5"/>
  <c r="E15" i="5"/>
  <c r="E13" i="5"/>
  <c r="E7" i="5"/>
  <c r="E9" i="5"/>
  <c r="D15" i="5"/>
  <c r="D10" i="5" s="1"/>
  <c r="C15" i="5"/>
  <c r="C10" i="5" s="1"/>
  <c r="C6" i="5" s="1"/>
  <c r="D12" i="5"/>
  <c r="C12" i="5"/>
  <c r="D13" i="5"/>
  <c r="C13" i="5"/>
  <c r="D20" i="5"/>
  <c r="C20" i="5"/>
  <c r="C7" i="5"/>
  <c r="D21" i="1" l="1"/>
  <c r="D6" i="5"/>
  <c r="D7" i="5"/>
  <c r="D8" i="5"/>
  <c r="E5" i="3"/>
  <c r="E6" i="3"/>
  <c r="E7" i="3"/>
  <c r="E12" i="3"/>
  <c r="E14" i="3"/>
  <c r="E15" i="3"/>
  <c r="E17" i="3"/>
  <c r="E20" i="3"/>
  <c r="E22" i="3"/>
  <c r="E8" i="3"/>
  <c r="E9" i="3"/>
  <c r="E11" i="3"/>
  <c r="D9" i="3"/>
  <c r="D11" i="3"/>
  <c r="D15" i="3"/>
  <c r="D12" i="3" s="1"/>
  <c r="D8" i="3" s="1"/>
  <c r="D7" i="3" s="1"/>
  <c r="D6" i="3" s="1"/>
  <c r="D5" i="3" s="1"/>
  <c r="D17" i="3"/>
  <c r="D20" i="3"/>
  <c r="D22" i="3"/>
  <c r="D14" i="3"/>
  <c r="D156" i="4"/>
  <c r="D155" i="4" s="1"/>
  <c r="D150" i="4"/>
  <c r="D149" i="4" s="1"/>
  <c r="D108" i="4"/>
  <c r="D94" i="4"/>
  <c r="D93" i="4" s="1"/>
  <c r="D52" i="4"/>
  <c r="D51" i="4" s="1"/>
  <c r="C156" i="4"/>
  <c r="C155" i="4" s="1"/>
  <c r="C150" i="4"/>
  <c r="C149" i="4" s="1"/>
  <c r="E139" i="4"/>
  <c r="E137" i="4"/>
  <c r="E134" i="4"/>
  <c r="E133" i="4"/>
  <c r="C108" i="4"/>
  <c r="E122" i="4"/>
  <c r="E117" i="4"/>
  <c r="C94" i="4"/>
  <c r="C93" i="4" s="1"/>
  <c r="E106" i="4"/>
  <c r="E104" i="4"/>
  <c r="E79" i="4"/>
  <c r="C52" i="4"/>
  <c r="E92" i="4"/>
  <c r="C27" i="4"/>
  <c r="C26" i="4" s="1"/>
  <c r="C25" i="4" s="1"/>
  <c r="D27" i="4"/>
  <c r="D26" i="4" s="1"/>
  <c r="D25" i="4" s="1"/>
  <c r="E12" i="4"/>
  <c r="D9" i="4"/>
  <c r="D8" i="4" s="1"/>
  <c r="D7" i="4" s="1"/>
  <c r="C21" i="4"/>
  <c r="C19" i="4"/>
  <c r="C16" i="4"/>
  <c r="C14" i="4"/>
  <c r="C13" i="4"/>
  <c r="E13" i="4" s="1"/>
  <c r="C9" i="4"/>
  <c r="C8" i="4" s="1"/>
  <c r="B191" i="2"/>
  <c r="B190" i="2" s="1"/>
  <c r="B85" i="2"/>
  <c r="B84" i="2" s="1"/>
  <c r="B60" i="2"/>
  <c r="B59" i="2" s="1"/>
  <c r="B52" i="2"/>
  <c r="B51" i="2"/>
  <c r="B48" i="2"/>
  <c r="B47" i="2" s="1"/>
  <c r="B36" i="2"/>
  <c r="B31" i="2"/>
  <c r="B25" i="2"/>
  <c r="B24" i="2" s="1"/>
  <c r="B23" i="2" s="1"/>
  <c r="B20" i="2"/>
  <c r="B16" i="2" s="1"/>
  <c r="B13" i="2"/>
  <c r="B12" i="2" s="1"/>
  <c r="B11" i="2" s="1"/>
  <c r="B36" i="5"/>
  <c r="B34" i="5"/>
  <c r="B31" i="5"/>
  <c r="B29" i="5"/>
  <c r="B27" i="5"/>
  <c r="B26" i="5"/>
  <c r="B25" i="5"/>
  <c r="B24" i="5"/>
  <c r="B23" i="5"/>
  <c r="B20" i="5"/>
  <c r="B18" i="5"/>
  <c r="B15" i="5"/>
  <c r="B10" i="5" s="1"/>
  <c r="B13" i="5"/>
  <c r="B11" i="5"/>
  <c r="B8" i="5"/>
  <c r="B7" i="5"/>
  <c r="B22" i="3"/>
  <c r="B20" i="3"/>
  <c r="B17" i="3"/>
  <c r="B15" i="3"/>
  <c r="B13" i="3"/>
  <c r="B10" i="3"/>
  <c r="B9" i="3"/>
  <c r="B8" i="3"/>
  <c r="B7" i="3"/>
  <c r="B6" i="3"/>
  <c r="B5" i="3"/>
  <c r="B156" i="4"/>
  <c r="B155" i="4" s="1"/>
  <c r="B150" i="4"/>
  <c r="B149" i="4" s="1"/>
  <c r="B108" i="4"/>
  <c r="B94" i="4"/>
  <c r="B93" i="4" s="1"/>
  <c r="B51" i="4"/>
  <c r="B27" i="4"/>
  <c r="B26" i="4" s="1"/>
  <c r="B25" i="4" s="1"/>
  <c r="B21" i="4"/>
  <c r="B19" i="4"/>
  <c r="B14" i="4"/>
  <c r="B12" i="4"/>
  <c r="B9" i="4"/>
  <c r="B8" i="4" s="1"/>
  <c r="E10" i="4"/>
  <c r="E15" i="4"/>
  <c r="E17" i="4"/>
  <c r="E18" i="4"/>
  <c r="E20" i="4"/>
  <c r="E22" i="4"/>
  <c r="E136" i="4"/>
  <c r="E138" i="4"/>
  <c r="E148" i="4"/>
  <c r="E132" i="4"/>
  <c r="E87" i="4"/>
  <c r="E88" i="4"/>
  <c r="E89" i="4"/>
  <c r="E91" i="4"/>
  <c r="E86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80" i="4"/>
  <c r="E81" i="4"/>
  <c r="E82" i="4"/>
  <c r="E83" i="4"/>
  <c r="E84" i="4"/>
  <c r="E85" i="4"/>
  <c r="E95" i="4"/>
  <c r="E96" i="4"/>
  <c r="E97" i="4"/>
  <c r="E98" i="4"/>
  <c r="E99" i="4"/>
  <c r="E100" i="4"/>
  <c r="E101" i="4"/>
  <c r="E102" i="4"/>
  <c r="E103" i="4"/>
  <c r="E105" i="4"/>
  <c r="E109" i="4"/>
  <c r="E110" i="4"/>
  <c r="E111" i="4"/>
  <c r="E112" i="4"/>
  <c r="E113" i="4"/>
  <c r="E114" i="4"/>
  <c r="E115" i="4"/>
  <c r="E116" i="4"/>
  <c r="E118" i="4"/>
  <c r="E119" i="4"/>
  <c r="E120" i="4"/>
  <c r="E121" i="4"/>
  <c r="E123" i="4"/>
  <c r="E124" i="4"/>
  <c r="E126" i="4"/>
  <c r="E127" i="4"/>
  <c r="E128" i="4"/>
  <c r="E129" i="4"/>
  <c r="E130" i="4"/>
  <c r="E131" i="4"/>
  <c r="E135" i="4"/>
  <c r="E143" i="4"/>
  <c r="E157" i="4"/>
  <c r="E158" i="4"/>
  <c r="E159" i="4"/>
  <c r="E160" i="4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3" i="2"/>
  <c r="G114" i="2"/>
  <c r="G115" i="2"/>
  <c r="G116" i="2"/>
  <c r="G117" i="2"/>
  <c r="G118" i="2"/>
  <c r="G119" i="2"/>
  <c r="G121" i="2"/>
  <c r="G122" i="2"/>
  <c r="G124" i="2"/>
  <c r="G130" i="2"/>
  <c r="G131" i="2"/>
  <c r="G132" i="2"/>
  <c r="G133" i="2"/>
  <c r="G134" i="2"/>
  <c r="G135" i="2"/>
  <c r="G136" i="2"/>
  <c r="G137" i="2"/>
  <c r="G138" i="2"/>
  <c r="G140" i="2"/>
  <c r="G144" i="2"/>
  <c r="G145" i="2"/>
  <c r="G146" i="2"/>
  <c r="G147" i="2"/>
  <c r="G148" i="2"/>
  <c r="G149" i="2"/>
  <c r="G150" i="2"/>
  <c r="G151" i="2"/>
  <c r="G153" i="2"/>
  <c r="G154" i="2"/>
  <c r="G155" i="2"/>
  <c r="G156" i="2"/>
  <c r="G158" i="2"/>
  <c r="G159" i="2"/>
  <c r="G161" i="2"/>
  <c r="G162" i="2"/>
  <c r="G163" i="2"/>
  <c r="G164" i="2"/>
  <c r="G165" i="2"/>
  <c r="G166" i="2"/>
  <c r="G167" i="2"/>
  <c r="G170" i="2"/>
  <c r="G171" i="2"/>
  <c r="G173" i="2"/>
  <c r="G178" i="2"/>
  <c r="G181" i="2"/>
  <c r="G183" i="2"/>
  <c r="G186" i="2"/>
  <c r="G187" i="2"/>
  <c r="G192" i="2"/>
  <c r="G193" i="2"/>
  <c r="G194" i="2"/>
  <c r="G195" i="2"/>
  <c r="F86" i="2"/>
  <c r="F87" i="2"/>
  <c r="F88" i="2"/>
  <c r="F89" i="2"/>
  <c r="F90" i="2"/>
  <c r="F92" i="2"/>
  <c r="F93" i="2"/>
  <c r="F94" i="2"/>
  <c r="F95" i="2"/>
  <c r="F96" i="2"/>
  <c r="F98" i="2"/>
  <c r="F99" i="2"/>
  <c r="F100" i="2"/>
  <c r="F101" i="2"/>
  <c r="F102" i="2"/>
  <c r="F104" i="2"/>
  <c r="F105" i="2"/>
  <c r="F106" i="2"/>
  <c r="F107" i="2"/>
  <c r="F108" i="2"/>
  <c r="F109" i="2"/>
  <c r="F110" i="2"/>
  <c r="F111" i="2"/>
  <c r="F113" i="2"/>
  <c r="F114" i="2"/>
  <c r="F116" i="2"/>
  <c r="F117" i="2"/>
  <c r="F118" i="2"/>
  <c r="F119" i="2"/>
  <c r="F122" i="2"/>
  <c r="F125" i="2"/>
  <c r="F130" i="2"/>
  <c r="F132" i="2"/>
  <c r="F133" i="2"/>
  <c r="F134" i="2"/>
  <c r="F135" i="2"/>
  <c r="F136" i="2"/>
  <c r="F137" i="2"/>
  <c r="F138" i="2"/>
  <c r="F140" i="2"/>
  <c r="F144" i="2"/>
  <c r="F145" i="2"/>
  <c r="F146" i="2"/>
  <c r="F147" i="2"/>
  <c r="F148" i="2"/>
  <c r="F149" i="2"/>
  <c r="F150" i="2"/>
  <c r="F151" i="2"/>
  <c r="F153" i="2"/>
  <c r="F154" i="2"/>
  <c r="F156" i="2"/>
  <c r="F158" i="2"/>
  <c r="F159" i="2"/>
  <c r="F161" i="2"/>
  <c r="F162" i="2"/>
  <c r="F163" i="2"/>
  <c r="F164" i="2"/>
  <c r="F165" i="2"/>
  <c r="F166" i="2"/>
  <c r="F167" i="2"/>
  <c r="F170" i="2"/>
  <c r="F171" i="2"/>
  <c r="F172" i="2"/>
  <c r="F173" i="2"/>
  <c r="F174" i="2"/>
  <c r="F176" i="2"/>
  <c r="F181" i="2"/>
  <c r="F188" i="2"/>
  <c r="F192" i="2"/>
  <c r="G31" i="1"/>
  <c r="F31" i="1"/>
  <c r="F32" i="1"/>
  <c r="F18" i="1"/>
  <c r="F19" i="1"/>
  <c r="G18" i="1"/>
  <c r="G19" i="1"/>
  <c r="G20" i="1"/>
  <c r="C125" i="4"/>
  <c r="D125" i="4"/>
  <c r="B125" i="4"/>
  <c r="B30" i="2" l="1"/>
  <c r="B17" i="2"/>
  <c r="C51" i="4"/>
  <c r="C11" i="4"/>
  <c r="E19" i="4"/>
  <c r="E16" i="4"/>
  <c r="E21" i="4"/>
  <c r="B11" i="4"/>
  <c r="B7" i="4" s="1"/>
  <c r="E8" i="4"/>
  <c r="E14" i="4"/>
  <c r="E9" i="4"/>
  <c r="C7" i="4"/>
  <c r="E7" i="4" s="1"/>
  <c r="E149" i="4"/>
  <c r="E125" i="4"/>
  <c r="E93" i="4"/>
  <c r="E108" i="4"/>
  <c r="E156" i="4"/>
  <c r="E150" i="4"/>
  <c r="E94" i="4"/>
  <c r="E52" i="4"/>
  <c r="C107" i="4"/>
  <c r="D107" i="4"/>
  <c r="D50" i="4" s="1"/>
  <c r="B107" i="4"/>
  <c r="C50" i="4" l="1"/>
  <c r="C24" i="4" s="1"/>
  <c r="E51" i="4"/>
  <c r="E11" i="4"/>
  <c r="E107" i="4"/>
  <c r="E185" i="2"/>
  <c r="E184" i="2" s="1"/>
  <c r="E160" i="2"/>
  <c r="E143" i="2"/>
  <c r="E129" i="2"/>
  <c r="D190" i="2"/>
  <c r="C190" i="2"/>
  <c r="D185" i="2"/>
  <c r="D184" i="2" s="1"/>
  <c r="C185" i="2"/>
  <c r="C184" i="2" s="1"/>
  <c r="B185" i="2"/>
  <c r="B184" i="2" s="1"/>
  <c r="D160" i="2"/>
  <c r="C160" i="2"/>
  <c r="B160" i="2"/>
  <c r="D143" i="2"/>
  <c r="C143" i="2"/>
  <c r="B143" i="2"/>
  <c r="D128" i="2"/>
  <c r="C129" i="2"/>
  <c r="C128" i="2" s="1"/>
  <c r="B129" i="2"/>
  <c r="B128" i="2" s="1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80" i="2"/>
  <c r="F81" i="2"/>
  <c r="F82" i="2"/>
  <c r="C58" i="2"/>
  <c r="B58" i="2"/>
  <c r="D58" i="2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6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9" i="3"/>
  <c r="F10" i="3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F26" i="5"/>
  <c r="F27" i="5"/>
  <c r="F28" i="5"/>
  <c r="F29" i="5"/>
  <c r="F30" i="5"/>
  <c r="F31" i="5"/>
  <c r="F32" i="5"/>
  <c r="F33" i="5"/>
  <c r="F34" i="5"/>
  <c r="F35" i="5"/>
  <c r="F36" i="5"/>
  <c r="F37" i="5"/>
  <c r="D22" i="5"/>
  <c r="G12" i="5"/>
  <c r="G9" i="5"/>
  <c r="G14" i="2"/>
  <c r="G18" i="2"/>
  <c r="G19" i="2"/>
  <c r="G22" i="2"/>
  <c r="G27" i="2"/>
  <c r="G28" i="2"/>
  <c r="G32" i="2"/>
  <c r="G34" i="2"/>
  <c r="G37" i="2"/>
  <c r="G38" i="2"/>
  <c r="G39" i="2"/>
  <c r="G41" i="2"/>
  <c r="G42" i="2"/>
  <c r="G43" i="2"/>
  <c r="G45" i="2"/>
  <c r="G49" i="2"/>
  <c r="G50" i="2"/>
  <c r="G56" i="2"/>
  <c r="F14" i="2"/>
  <c r="F18" i="2"/>
  <c r="F19" i="2"/>
  <c r="F26" i="2"/>
  <c r="F27" i="2"/>
  <c r="F32" i="2"/>
  <c r="F33" i="2"/>
  <c r="F37" i="2"/>
  <c r="F38" i="2"/>
  <c r="F39" i="2"/>
  <c r="F40" i="2"/>
  <c r="F41" i="2"/>
  <c r="F42" i="2"/>
  <c r="F43" i="2"/>
  <c r="F49" i="2"/>
  <c r="F54" i="2"/>
  <c r="F55" i="2"/>
  <c r="G17" i="5"/>
  <c r="F17" i="5"/>
  <c r="F24" i="5"/>
  <c r="F25" i="5"/>
  <c r="B17" i="1"/>
  <c r="F16" i="1" l="1"/>
  <c r="G16" i="1"/>
  <c r="G184" i="2"/>
  <c r="F184" i="2"/>
  <c r="F191" i="2"/>
  <c r="G191" i="2"/>
  <c r="E190" i="2"/>
  <c r="F85" i="2"/>
  <c r="G85" i="2"/>
  <c r="E128" i="2"/>
  <c r="G129" i="2"/>
  <c r="F129" i="2"/>
  <c r="F143" i="2"/>
  <c r="G143" i="2"/>
  <c r="G160" i="2"/>
  <c r="F160" i="2"/>
  <c r="G185" i="2"/>
  <c r="F185" i="2"/>
  <c r="G33" i="1"/>
  <c r="E27" i="4"/>
  <c r="E50" i="4"/>
  <c r="D24" i="4"/>
  <c r="D23" i="4" s="1"/>
  <c r="E142" i="2"/>
  <c r="G24" i="2"/>
  <c r="D142" i="2"/>
  <c r="D83" i="2" s="1"/>
  <c r="C142" i="2"/>
  <c r="C83" i="2" s="1"/>
  <c r="B142" i="2"/>
  <c r="B83" i="2" s="1"/>
  <c r="B57" i="2" s="1"/>
  <c r="F25" i="2"/>
  <c r="G7" i="5"/>
  <c r="F18" i="5"/>
  <c r="G18" i="5"/>
  <c r="F51" i="2"/>
  <c r="F15" i="5"/>
  <c r="F16" i="5"/>
  <c r="F17" i="2"/>
  <c r="G31" i="2"/>
  <c r="G51" i="2"/>
  <c r="F14" i="5"/>
  <c r="F52" i="2"/>
  <c r="G36" i="2"/>
  <c r="G52" i="2"/>
  <c r="G20" i="2"/>
  <c r="G16" i="5"/>
  <c r="F36" i="2"/>
  <c r="G60" i="2"/>
  <c r="G20" i="5"/>
  <c r="G21" i="5"/>
  <c r="F11" i="5"/>
  <c r="F12" i="5"/>
  <c r="F47" i="2"/>
  <c r="G47" i="2"/>
  <c r="F48" i="2"/>
  <c r="F20" i="2"/>
  <c r="G48" i="2"/>
  <c r="G25" i="2"/>
  <c r="F60" i="2"/>
  <c r="G17" i="2"/>
  <c r="F31" i="2"/>
  <c r="F24" i="2"/>
  <c r="B22" i="5"/>
  <c r="B15" i="2"/>
  <c r="B10" i="2" s="1"/>
  <c r="B33" i="1"/>
  <c r="F33" i="1" s="1"/>
  <c r="B20" i="1"/>
  <c r="G23" i="5" l="1"/>
  <c r="F23" i="5"/>
  <c r="B21" i="1"/>
  <c r="F20" i="1"/>
  <c r="F190" i="2"/>
  <c r="G190" i="2"/>
  <c r="F84" i="2"/>
  <c r="G84" i="2"/>
  <c r="E83" i="2"/>
  <c r="F142" i="2"/>
  <c r="G142" i="2"/>
  <c r="F128" i="2"/>
  <c r="G128" i="2"/>
  <c r="G15" i="5"/>
  <c r="G30" i="2"/>
  <c r="E26" i="4"/>
  <c r="G8" i="5"/>
  <c r="F19" i="5"/>
  <c r="G19" i="5"/>
  <c r="F30" i="2"/>
  <c r="F13" i="5"/>
  <c r="F59" i="2"/>
  <c r="G59" i="2"/>
  <c r="E58" i="2"/>
  <c r="F16" i="2"/>
  <c r="G16" i="2"/>
  <c r="G23" i="2"/>
  <c r="F23" i="2"/>
  <c r="G14" i="5"/>
  <c r="G13" i="5"/>
  <c r="F21" i="5"/>
  <c r="F9" i="5"/>
  <c r="F8" i="3"/>
  <c r="E57" i="2" l="1"/>
  <c r="F57" i="2" s="1"/>
  <c r="F22" i="5"/>
  <c r="G22" i="5"/>
  <c r="F83" i="2"/>
  <c r="G83" i="2"/>
  <c r="E25" i="4"/>
  <c r="G58" i="2"/>
  <c r="F58" i="2"/>
  <c r="F7" i="5"/>
  <c r="F8" i="5"/>
  <c r="F20" i="5"/>
  <c r="F15" i="2"/>
  <c r="G15" i="2"/>
  <c r="F7" i="3"/>
  <c r="C57" i="2"/>
  <c r="B6" i="5" l="1"/>
  <c r="E24" i="4"/>
  <c r="C23" i="4"/>
  <c r="E23" i="4" s="1"/>
  <c r="G13" i="2"/>
  <c r="F13" i="2"/>
  <c r="F6" i="3"/>
  <c r="G12" i="2" l="1"/>
  <c r="F12" i="2"/>
  <c r="F10" i="2"/>
  <c r="G10" i="2"/>
  <c r="G11" i="2" l="1"/>
  <c r="F11" i="2"/>
  <c r="G5" i="3"/>
  <c r="F5" i="3"/>
  <c r="G11" i="5" l="1"/>
  <c r="D57" i="2"/>
  <c r="G57" i="2" s="1"/>
  <c r="B50" i="4"/>
  <c r="B24" i="4" s="1"/>
  <c r="B23" i="4" s="1"/>
  <c r="F15" i="1"/>
  <c r="G15" i="1"/>
  <c r="E17" i="1"/>
  <c r="F17" i="1" l="1"/>
  <c r="E21" i="1"/>
  <c r="G17" i="1"/>
  <c r="F21" i="1" l="1"/>
  <c r="G21" i="1"/>
</calcChain>
</file>

<file path=xl/sharedStrings.xml><?xml version="1.0" encoding="utf-8"?>
<sst xmlns="http://schemas.openxmlformats.org/spreadsheetml/2006/main" count="497" uniqueCount="148">
  <si>
    <t>IZVRŠENJE FINANCIJSKOG PLANA PRORAČUNSKOG KORISNIKA DRŽAVNOG PRORAČUNA ZA 2025. GODINU 
Javne ustanove "Park prirode Kopački rit"</t>
  </si>
  <si>
    <t>I. OPĆI DIO</t>
  </si>
  <si>
    <t>SAŽETAK  RAČUNA PRIHODA I RASHODA I RAČUNA FINANCIRANJA</t>
  </si>
  <si>
    <t>SAŽETAK RAČUNA PRIHODA I RASHODA</t>
  </si>
  <si>
    <t>BROJČANA OZNAKA I NAZIV</t>
  </si>
  <si>
    <t>OSTVARENJE/ IZVRŠENJE 1. - 12. 2024</t>
  </si>
  <si>
    <t>IZVORNI PLAN
2025.</t>
  </si>
  <si>
    <t>TEKUĆI PLAN
2025.</t>
  </si>
  <si>
    <t>OSTVARENJE/ IZVRŠENJE                  1. - 12. 2025.</t>
  </si>
  <si>
    <t>INDEKS</t>
  </si>
  <si>
    <t>6=5/2*100</t>
  </si>
  <si>
    <t>7=5/4*100</t>
  </si>
  <si>
    <t>6 PRIHODI POSLOVANJA</t>
  </si>
  <si>
    <t>7 PRIHODI OD PRODAJE NEFINANCIJSKE IMOVINE</t>
  </si>
  <si>
    <t>UKUPNI PRIHODI</t>
  </si>
  <si>
    <t>3 RASHODI POSLOVANJA</t>
  </si>
  <si>
    <t>4 RASHODI ZA NABAVU NEFINANCIJSKE IMOVINE</t>
  </si>
  <si>
    <t>UKUPNI RASHODI</t>
  </si>
  <si>
    <t>RAZLIKA - VIŠAK / MANJAK</t>
  </si>
  <si>
    <t>SAŽETAK RAČUNA FINANCIRANJA</t>
  </si>
  <si>
    <t>OSTVARENJE/ IZVRŠENJE 1. - 12. 2024.</t>
  </si>
  <si>
    <t>OSTVARENJE/ IZVRŠENJE                  1. -12. 2025.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</si>
  <si>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</si>
  <si>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</si>
  <si>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</si>
  <si>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</si>
  <si>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</si>
  <si>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</si>
  <si>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</si>
  <si>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</si>
  <si>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</si>
  <si>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OSTVARENJE /IZVRŠENJE 01.-12.2024.</t>
  </si>
  <si>
    <t xml:space="preserve">IZVORNI PLAN </t>
  </si>
  <si>
    <t xml:space="preserve">TEKUĆI PLAN </t>
  </si>
  <si>
    <t>PRIHODI PREMA EKONOMSKOJ KLASIFIKACIJI</t>
  </si>
  <si>
    <t>A779000 Administracija i upravljanje</t>
  </si>
  <si>
    <t>Izvor: 1 Opći proračun</t>
  </si>
  <si>
    <t>Izvor: 11 Opći prihodi i primici</t>
  </si>
  <si>
    <t>6711 Prihodi za financiranje rashoda poslovanja</t>
  </si>
  <si>
    <t>A779047 ADMINISTRACIJA I UPRAVLJANJE (IZ EVIDENCIJSKIH PRIHODA)</t>
  </si>
  <si>
    <t>Izvor: 3 Vlastiti prihodi</t>
  </si>
  <si>
    <t>Izvor: 31 Vlastiti prihodi</t>
  </si>
  <si>
    <t>6413 Kamate na oročena sredstva i depozite po viđenju</t>
  </si>
  <si>
    <t>6614 Prihodi od prodaje proizvoda i robe</t>
  </si>
  <si>
    <t>6615 Prihodi od pruženih usluga</t>
  </si>
  <si>
    <t>6912 Raspored prihoda-odnos</t>
  </si>
  <si>
    <t>6911 Raspored prihoda- donos</t>
  </si>
  <si>
    <t>Izvor: 4 Prihodi posebne namjene</t>
  </si>
  <si>
    <t>Izvor: 43 Ostali prihodi za posebne namjene</t>
  </si>
  <si>
    <t>6526 Ostali nespomenuti prihodi</t>
  </si>
  <si>
    <t>6819 Ostale kazne</t>
  </si>
  <si>
    <t>6831 Ostali prihodi</t>
  </si>
  <si>
    <t>Izvor: 5 Pomoći</t>
  </si>
  <si>
    <t>Izvor: 51 Pomoći EU</t>
  </si>
  <si>
    <t>6323 Tekuće pomoći od institucija i tijela EU</t>
  </si>
  <si>
    <t>6324 Kapitalne pomoći od institucija i tijela EU</t>
  </si>
  <si>
    <t>Izvor: 52 Ostale pomoći</t>
  </si>
  <si>
    <t>6321 Tekuće pomoći od međunarodnih organizacija</t>
  </si>
  <si>
    <t>6341 Tekuće pomoći od ostalih subjekata unutar općeg proračuna</t>
  </si>
  <si>
    <t>6342 Kapitalne pomoći od ostalih subjekata unutar općeg proračuna</t>
  </si>
  <si>
    <t>6361 Tekuće pomoći iz istog proračuna koji im nije nadležan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</si>
  <si>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</si>
  <si>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</si>
  <si>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</si>
  <si>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</si>
  <si>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Izvor: 6 Donacije</t>
  </si>
  <si>
    <t>Izvor: 61 Donacije</t>
  </si>
  <si>
    <t>6631 Tekuće donacije</t>
  </si>
  <si>
    <t>Izvor: 7 Prihodi od prodaje ili zamjene nefinancijske imovine i naknade s naslova osiguranja</t>
  </si>
  <si>
    <t>Izvor: 71 Prihodi od prodaje ili zamjene nefinancijske imovine i naknade s naslova osiguranja</t>
  </si>
  <si>
    <t>7221 Uredska oprema i namještaj</t>
  </si>
  <si>
    <t>7227 Uređaji, strojevi i oprema za ostale namjene</t>
  </si>
  <si>
    <t>7252 Osnovno stado</t>
  </si>
  <si>
    <t>RASHODII PREMA EKONOMSKOJ KLASIFIKACIJI</t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</si>
  <si>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</si>
  <si>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</si>
  <si>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</si>
  <si>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</si>
  <si>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</si>
  <si>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</si>
  <si>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</si>
  <si>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3223 Energija</t>
  </si>
  <si>
    <t>3224 Materijal i dijelovi za tekuće i investicijsko održavanje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</si>
  <si>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</si>
  <si>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</si>
  <si>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</si>
  <si>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</si>
  <si>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</si>
  <si>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</si>
  <si>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</si>
  <si>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</si>
  <si>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</si>
  <si>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</si>
  <si>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3291 Naknade  za  rad predstavničkih i izvršnih tijela, povjerenstva islično</t>
  </si>
  <si>
    <t>3292 Premije osiguranja</t>
  </si>
  <si>
    <t>3431 Bankarske usluge i usluge platnog prometa</t>
  </si>
  <si>
    <t>3222 Materijal i sirovine</t>
  </si>
  <si>
    <t>3225 Sitni inventar i auto gume</t>
  </si>
  <si>
    <t>3291 Naknade za rad predstavničkih i izvršnih tijela, povjerenstava i slično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</si>
  <si>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</si>
  <si>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</si>
  <si>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</si>
  <si>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</si>
  <si>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</si>
  <si>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3432 Negativne tečajne razlike i razlike zbog primjene valutne klauzule</t>
  </si>
  <si>
    <t>3433 Zatezne kamate</t>
  </si>
  <si>
    <t>3434 Ostali nespomenuti financijski rashodi</t>
  </si>
  <si>
    <t>3691 Tekući prijenosi između proračunskih korisnika istog proračuna</t>
  </si>
  <si>
    <t>3811 Tekuće donacije u novcu</t>
  </si>
  <si>
    <t>4214 Ostali građevinski objekti</t>
  </si>
  <si>
    <t>4221 Uredska oprema i namještaj</t>
  </si>
  <si>
    <t>4222 Komunikacijska oprema</t>
  </si>
  <si>
    <t>4223 Oprema za održavanje i zaštitu</t>
  </si>
  <si>
    <t>4224 medicinska i labaratorijska oprema</t>
  </si>
  <si>
    <t>4227 Uređaji, strojevi i oprema za ostale namjene</t>
  </si>
  <si>
    <t>4233 Prijevozna sredstva u pomorskom i riječnom prometu</t>
  </si>
  <si>
    <t>4511 dodatno ulaganje n agrađevnskim objektima</t>
  </si>
  <si>
    <t>4231 Prijevozna sredstva u cestovnom prometu</t>
  </si>
  <si>
    <t>4511 Dodatna ulaganja  na građ. objektima</t>
  </si>
  <si>
    <t>IZVJEŠTAJ O PRIHODIMA I RASHODIMA PREMA IZVORIMA FINANCIRANJA</t>
  </si>
  <si>
    <t>PRIHODI PREMA IZVORIMA FINANCIRANJA</t>
  </si>
  <si>
    <t>RASHODI PREMA IZVORIMA FINANCIRANJA</t>
  </si>
  <si>
    <t>IZVJEŠTAJ O RASHODIMA PREMA FUNKCIJSKOJ KLASIFIKACIJI</t>
  </si>
  <si>
    <t>RASHODI PREMA FUNKCIJSKOJ KLASIFIKACIJI</t>
  </si>
  <si>
    <t>0 Javnost</t>
  </si>
  <si>
    <t>05 Zaštita okoliša</t>
  </si>
  <si>
    <t>054 Zaštita bioraznolikosti i krajolika</t>
  </si>
  <si>
    <t>OSTVARENJE /IZVRŠENJE 2024.</t>
  </si>
  <si>
    <t>OSTVARENJE/ IZVRŠENJE                  2025</t>
  </si>
  <si>
    <t>8 Primici od financijske imovine i zaduživanja</t>
  </si>
  <si>
    <t>5 Izdaci za financijsku imovinu i otplate zajmova</t>
  </si>
  <si>
    <t>IZVJEŠTAJ RAČUNA FINANCIRANJA PREMA IZVORIMA FINANCIRANJA</t>
  </si>
  <si>
    <t>II. POSEBNI DIO</t>
  </si>
  <si>
    <t>IZVJEŠTAJ PO PROGRAMSKOJ KLASIFIKACIJI</t>
  </si>
  <si>
    <t xml:space="preserve">Indeks </t>
  </si>
  <si>
    <t>5 (4/3*100)</t>
  </si>
  <si>
    <t>RASHODI</t>
  </si>
  <si>
    <t>3401 ZAŠTITA PRIRODE</t>
  </si>
  <si>
    <t>3291 Naknada za rad predstavničkih i izvršnihtijela,povjerenstva i slično</t>
  </si>
  <si>
    <t>3296 Troškovi sudskih postupaka</t>
  </si>
  <si>
    <t>4224 Medicnska i laboratorijsk oprema</t>
  </si>
  <si>
    <t>4511 Dodatno ulaganje u građevinske objekte</t>
  </si>
  <si>
    <t>3299 Ostali nespomenutu rashodi</t>
  </si>
  <si>
    <t>4231 prijevozna sredstva u cestovnom prometu</t>
  </si>
  <si>
    <t>4511Dodatna ulaganja na građevinskim objektima</t>
  </si>
  <si>
    <t>v.d. ravnatelj JUPP Kopački rit</t>
  </si>
  <si>
    <t>Ivo Bašić</t>
  </si>
  <si>
    <t>Kopačevo, 27.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</si>
</sst>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;[Red]\-#,##0.00\ [$€-1]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1"/>
      <color theme="1"/>
      <name val="Aptos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62">
    <xf numFmtId="0" fontId="0" fillId="0" borderId="0" xfId="0"/>
    <xf numFmtId="0" fontId="1" fillId="2" borderId="1" xfId="0" applyFont="1" applyFill="1" applyBorder="1" applyAlignment="1">
      <alignment horizontal="left" wrapText="1" indent="3"/>
    </xf>
    <xf numFmtId="4" fontId="1" fillId="2" borderId="1" xfId="0" applyNumberFormat="1" applyFont="1" applyFill="1" applyBorder="1" applyAlignment="1">
      <alignment horizontal="right" wrapText="1" indent="1"/>
    </xf>
    <xf numFmtId="0" fontId="2" fillId="2" borderId="1" xfId="0" applyFont="1" applyFill="1" applyBorder="1" applyAlignment="1">
      <alignment horizontal="left" wrapText="1" indent="5"/>
    </xf>
    <xf numFmtId="4" fontId="2" fillId="2" borderId="1" xfId="0" applyNumberFormat="1" applyFont="1" applyFill="1" applyBorder="1" applyAlignment="1">
      <alignment horizontal="right" wrapText="1" indent="1"/>
    </xf>
    <xf numFmtId="0" fontId="2" fillId="2" borderId="1" xfId="0" applyFont="1" applyFill="1" applyBorder="1" applyAlignment="1">
      <alignment horizontal="left" wrapText="1" indent="1"/>
    </xf>
    <xf numFmtId="0" fontId="3" fillId="2" borderId="1" xfId="0" applyFont="1" applyFill="1" applyBorder="1" applyAlignment="1">
      <alignment horizontal="left" wrapText="1" indent="2"/>
    </xf>
    <xf numFmtId="0" fontId="4" fillId="3" borderId="1" xfId="0" applyFont="1" applyFill="1" applyBorder="1" applyAlignment="1">
      <alignment horizontal="left" wrapText="1" indent="1"/>
    </xf>
    <xf numFmtId="4" fontId="4" fillId="3" borderId="1" xfId="0" applyNumberFormat="1" applyFont="1" applyFill="1" applyBorder="1" applyAlignment="1">
      <alignment horizontal="right" wrapText="1" indent="1"/>
    </xf>
    <xf numFmtId="4" fontId="3" fillId="2" borderId="1" xfId="0" applyNumberFormat="1" applyFont="1" applyFill="1" applyBorder="1" applyAlignment="1">
      <alignment horizontal="right" wrapText="1" indent="1"/>
    </xf>
    <xf numFmtId="0" fontId="2" fillId="2" borderId="1" xfId="0" applyFont="1" applyFill="1" applyBorder="1" applyAlignment="1">
      <alignment horizontal="right" wrapText="1" indent="1"/>
    </xf>
    <xf numFmtId="0" fontId="1" fillId="2" borderId="1" xfId="0" applyFont="1" applyFill="1" applyBorder="1" applyAlignment="1">
      <alignment horizontal="right" wrapText="1" indent="1"/>
    </xf>
    <xf numFmtId="0" fontId="3" fillId="2" borderId="1" xfId="0" applyFont="1" applyFill="1" applyBorder="1" applyAlignment="1">
      <alignment horizontal="left" wrapText="1" indent="1"/>
    </xf>
    <xf numFmtId="0" fontId="2" fillId="2" borderId="4" xfId="0" applyFont="1" applyFill="1" applyBorder="1" applyAlignment="1">
      <alignment horizontal="left" wrapText="1" indent="1"/>
    </xf>
    <xf numFmtId="4" fontId="1" fillId="2" borderId="5" xfId="0" applyNumberFormat="1" applyFont="1" applyFill="1" applyBorder="1" applyAlignment="1">
      <alignment horizontal="right" wrapText="1" indent="1"/>
    </xf>
    <xf numFmtId="0" fontId="0" fillId="0" borderId="2" xfId="0" applyBorder="1"/>
    <xf numFmtId="0" fontId="2" fillId="2" borderId="3" xfId="0" applyFont="1" applyFill="1" applyBorder="1" applyAlignment="1">
      <alignment horizontal="left" wrapText="1" indent="5"/>
    </xf>
    <xf numFmtId="0" fontId="5" fillId="0" borderId="0" xfId="0" applyFont="1" applyAlignment="1">
      <alignment horizontal="left" indent="1"/>
    </xf>
    <xf numFmtId="0" fontId="1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wrapText="1" indent="1"/>
    </xf>
    <xf numFmtId="4" fontId="9" fillId="3" borderId="1" xfId="0" applyNumberFormat="1" applyFont="1" applyFill="1" applyBorder="1" applyAlignment="1">
      <alignment horizontal="right" wrapText="1" indent="1"/>
    </xf>
    <xf numFmtId="0" fontId="10" fillId="2" borderId="1" xfId="0" applyFont="1" applyFill="1" applyBorder="1" applyAlignment="1">
      <alignment horizontal="left" wrapText="1" indent="2"/>
    </xf>
    <xf numFmtId="4" fontId="11" fillId="2" borderId="1" xfId="0" applyNumberFormat="1" applyFont="1" applyFill="1" applyBorder="1" applyAlignment="1">
      <alignment horizontal="right" wrapText="1" indent="1"/>
    </xf>
    <xf numFmtId="0" fontId="11" fillId="2" borderId="1" xfId="0" applyFont="1" applyFill="1" applyBorder="1" applyAlignment="1">
      <alignment horizontal="right" wrapText="1" indent="1"/>
    </xf>
    <xf numFmtId="2" fontId="11" fillId="2" borderId="1" xfId="0" applyNumberFormat="1" applyFont="1" applyFill="1" applyBorder="1" applyAlignment="1">
      <alignment horizontal="right" wrapText="1" indent="1"/>
    </xf>
    <xf numFmtId="0" fontId="11" fillId="2" borderId="1" xfId="0" applyFont="1" applyFill="1" applyBorder="1" applyAlignment="1">
      <alignment horizontal="left" wrapText="1" indent="3"/>
    </xf>
    <xf numFmtId="4" fontId="11" fillId="2" borderId="5" xfId="0" applyNumberFormat="1" applyFont="1" applyFill="1" applyBorder="1" applyAlignment="1">
      <alignment horizontal="right" wrapText="1" indent="1"/>
    </xf>
    <xf numFmtId="0" fontId="12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4" fontId="9" fillId="3" borderId="1" xfId="0" applyNumberFormat="1" applyFont="1" applyFill="1" applyBorder="1" applyAlignment="1">
      <alignment horizontal="right" wrapText="1"/>
    </xf>
    <xf numFmtId="4" fontId="10" fillId="2" borderId="1" xfId="0" applyNumberFormat="1" applyFont="1" applyFill="1" applyBorder="1" applyAlignment="1">
      <alignment horizontal="right" wrapText="1" indent="1"/>
    </xf>
    <xf numFmtId="0" fontId="13" fillId="2" borderId="1" xfId="0" applyFont="1" applyFill="1" applyBorder="1" applyAlignment="1">
      <alignment horizontal="left" wrapText="1" indent="5"/>
    </xf>
    <xf numFmtId="4" fontId="12" fillId="0" borderId="0" xfId="0" applyNumberFormat="1" applyFont="1"/>
    <xf numFmtId="0" fontId="12" fillId="0" borderId="0" xfId="0" applyFont="1" applyAlignment="1">
      <alignment horizontal="right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4" fillId="3" borderId="6" xfId="0" applyNumberFormat="1" applyFont="1" applyFill="1" applyBorder="1" applyAlignment="1">
      <alignment wrapText="1"/>
    </xf>
    <xf numFmtId="4" fontId="0" fillId="0" borderId="0" xfId="0" applyNumberForma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19" fillId="0" borderId="0" xfId="0" applyFont="1"/>
    <xf numFmtId="0" fontId="20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2" fillId="4" borderId="0" xfId="0" applyFont="1" applyFill="1"/>
    <xf numFmtId="4" fontId="2" fillId="2" borderId="1" xfId="0" applyNumberFormat="1" applyFont="1" applyFill="1" applyBorder="1" applyAlignment="1">
      <alignment wrapText="1"/>
    </xf>
    <xf numFmtId="4" fontId="9" fillId="3" borderId="1" xfId="0" applyNumberFormat="1" applyFont="1" applyFill="1" applyBorder="1" applyAlignment="1">
      <alignment wrapText="1"/>
    </xf>
    <xf numFmtId="4" fontId="10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wrapText="1"/>
    </xf>
    <xf numFmtId="4" fontId="14" fillId="2" borderId="1" xfId="0" applyNumberFormat="1" applyFont="1" applyFill="1" applyBorder="1" applyAlignment="1">
      <alignment horizontal="right" wrapText="1" indent="1"/>
    </xf>
    <xf numFmtId="4" fontId="10" fillId="4" borderId="1" xfId="0" applyNumberFormat="1" applyFont="1" applyFill="1" applyBorder="1" applyAlignment="1">
      <alignment horizontal="right" wrapText="1" indent="1"/>
    </xf>
    <xf numFmtId="4" fontId="11" fillId="4" borderId="1" xfId="0" applyNumberFormat="1" applyFont="1" applyFill="1" applyBorder="1" applyAlignment="1">
      <alignment horizontal="right" wrapText="1" indent="1"/>
    </xf>
    <xf numFmtId="4" fontId="13" fillId="4" borderId="1" xfId="0" applyNumberFormat="1" applyFont="1" applyFill="1" applyBorder="1" applyAlignment="1">
      <alignment horizontal="right" wrapText="1" indent="1"/>
    </xf>
    <xf numFmtId="0" fontId="13" fillId="4" borderId="1" xfId="0" applyFont="1" applyFill="1" applyBorder="1" applyAlignment="1">
      <alignment horizontal="right" wrapText="1" indent="1"/>
    </xf>
    <xf numFmtId="4" fontId="10" fillId="4" borderId="1" xfId="0" applyNumberFormat="1" applyFont="1" applyFill="1" applyBorder="1" applyAlignment="1">
      <alignment horizontal="right" wrapText="1"/>
    </xf>
    <xf numFmtId="4" fontId="11" fillId="4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4" fontId="2" fillId="4" borderId="1" xfId="0" applyNumberFormat="1" applyFont="1" applyFill="1" applyBorder="1" applyAlignment="1">
      <alignment horizontal="right" wrapText="1"/>
    </xf>
    <xf numFmtId="4" fontId="13" fillId="4" borderId="1" xfId="0" applyNumberFormat="1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wrapText="1"/>
    </xf>
    <xf numFmtId="0" fontId="13" fillId="4" borderId="6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16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3" fontId="12" fillId="0" borderId="0" xfId="0" applyNumberFormat="1" applyFont="1"/>
    <xf numFmtId="4" fontId="23" fillId="0" borderId="1" xfId="0" applyNumberFormat="1" applyFont="1" applyBorder="1" applyAlignment="1">
      <alignment horizontal="right" wrapText="1" indent="1"/>
    </xf>
    <xf numFmtId="4" fontId="23" fillId="2" borderId="1" xfId="0" applyNumberFormat="1" applyFont="1" applyFill="1" applyBorder="1" applyAlignment="1">
      <alignment horizontal="right" wrapText="1" indent="1"/>
    </xf>
    <xf numFmtId="4" fontId="24" fillId="0" borderId="1" xfId="0" applyNumberFormat="1" applyFont="1" applyBorder="1" applyAlignment="1">
      <alignment horizontal="right" wrapText="1" indent="1"/>
    </xf>
    <xf numFmtId="4" fontId="24" fillId="2" borderId="1" xfId="0" applyNumberFormat="1" applyFont="1" applyFill="1" applyBorder="1" applyAlignment="1">
      <alignment horizontal="right" wrapText="1" indent="1"/>
    </xf>
    <xf numFmtId="4" fontId="14" fillId="2" borderId="1" xfId="0" applyNumberFormat="1" applyFont="1" applyFill="1" applyBorder="1" applyAlignment="1">
      <alignment wrapText="1"/>
    </xf>
    <xf numFmtId="0" fontId="13" fillId="4" borderId="1" xfId="0" applyFont="1" applyFill="1" applyBorder="1" applyAlignment="1">
      <alignment horizontal="right" wrapText="1"/>
    </xf>
    <xf numFmtId="0" fontId="13" fillId="2" borderId="6" xfId="0" applyFont="1" applyFill="1" applyBorder="1" applyAlignment="1">
      <alignment horizontal="left" wrapText="1" indent="5"/>
    </xf>
    <xf numFmtId="4" fontId="13" fillId="4" borderId="6" xfId="0" applyNumberFormat="1" applyFont="1" applyFill="1" applyBorder="1" applyAlignment="1">
      <alignment wrapText="1"/>
    </xf>
    <xf numFmtId="0" fontId="0" fillId="0" borderId="9" xfId="0" applyBorder="1"/>
    <xf numFmtId="0" fontId="14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" fontId="25" fillId="4" borderId="6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center" wrapText="1"/>
    </xf>
    <xf numFmtId="43" fontId="2" fillId="2" borderId="1" xfId="4" applyFont="1" applyFill="1" applyBorder="1" applyAlignment="1">
      <alignment horizontal="right" wrapText="1" indent="1"/>
    </xf>
    <xf numFmtId="43" fontId="13" fillId="4" borderId="1" xfId="4" applyFont="1" applyFill="1" applyBorder="1" applyAlignment="1">
      <alignment horizontal="right" wrapText="1" indent="1"/>
    </xf>
    <xf numFmtId="43" fontId="13" fillId="4" borderId="1" xfId="4" applyFont="1" applyFill="1" applyBorder="1" applyAlignment="1">
      <alignment wrapText="1"/>
    </xf>
    <xf numFmtId="43" fontId="2" fillId="2" borderId="1" xfId="4" applyFont="1" applyFill="1" applyBorder="1" applyAlignment="1">
      <alignment wrapText="1"/>
    </xf>
    <xf numFmtId="43" fontId="1" fillId="2" borderId="1" xfId="4" applyFont="1" applyFill="1" applyBorder="1" applyAlignment="1">
      <alignment horizontal="right" wrapText="1" indent="1"/>
    </xf>
    <xf numFmtId="4" fontId="2" fillId="0" borderId="6" xfId="0" applyNumberFormat="1" applyFont="1" applyBorder="1" applyAlignment="1">
      <alignment horizontal="right" vertical="center" wrapText="1"/>
    </xf>
    <xf numFmtId="4" fontId="0" fillId="0" borderId="9" xfId="0" applyNumberFormat="1" applyBorder="1"/>
    <xf numFmtId="43" fontId="7" fillId="0" borderId="0" xfId="4" applyFont="1"/>
    <xf numFmtId="43" fontId="19" fillId="0" borderId="0" xfId="4" applyFont="1"/>
    <xf numFmtId="43" fontId="4" fillId="3" borderId="1" xfId="4" applyFont="1" applyFill="1" applyBorder="1" applyAlignment="1">
      <alignment horizontal="right" wrapText="1" indent="1"/>
    </xf>
    <xf numFmtId="43" fontId="3" fillId="2" borderId="1" xfId="4" applyFont="1" applyFill="1" applyBorder="1" applyAlignment="1">
      <alignment horizontal="right" wrapText="1" indent="1"/>
    </xf>
    <xf numFmtId="43" fontId="2" fillId="2" borderId="4" xfId="4" applyFont="1" applyFill="1" applyBorder="1" applyAlignment="1">
      <alignment horizontal="right" wrapText="1" indent="1"/>
    </xf>
    <xf numFmtId="43" fontId="0" fillId="0" borderId="2" xfId="4" applyFont="1" applyBorder="1"/>
    <xf numFmtId="43" fontId="1" fillId="2" borderId="5" xfId="4" applyFont="1" applyFill="1" applyBorder="1" applyAlignment="1">
      <alignment horizontal="right" wrapText="1" indent="1"/>
    </xf>
    <xf numFmtId="43" fontId="2" fillId="2" borderId="1" xfId="4" applyFont="1" applyFill="1" applyBorder="1" applyAlignment="1">
      <alignment horizontal="left" wrapText="1" indent="1"/>
    </xf>
    <xf numFmtId="43" fontId="9" fillId="3" borderId="1" xfId="4" applyFont="1" applyFill="1" applyBorder="1" applyAlignment="1">
      <alignment horizontal="right" wrapText="1" indent="1"/>
    </xf>
    <xf numFmtId="43" fontId="10" fillId="4" borderId="1" xfId="4" applyFont="1" applyFill="1" applyBorder="1" applyAlignment="1">
      <alignment horizontal="right" wrapText="1" indent="1"/>
    </xf>
    <xf numFmtId="43" fontId="11" fillId="4" borderId="1" xfId="4" applyFont="1" applyFill="1" applyBorder="1" applyAlignment="1">
      <alignment horizontal="right" wrapText="1" indent="1"/>
    </xf>
    <xf numFmtId="43" fontId="11" fillId="4" borderId="1" xfId="4" applyFont="1" applyFill="1" applyBorder="1" applyAlignment="1">
      <alignment horizontal="right" wrapText="1"/>
    </xf>
    <xf numFmtId="43" fontId="11" fillId="4" borderId="1" xfId="4" applyFont="1" applyFill="1" applyBorder="1" applyAlignment="1">
      <alignment wrapText="1"/>
    </xf>
    <xf numFmtId="43" fontId="13" fillId="4" borderId="6" xfId="4" applyFont="1" applyFill="1" applyBorder="1" applyAlignment="1">
      <alignment wrapText="1"/>
    </xf>
    <xf numFmtId="43" fontId="0" fillId="0" borderId="9" xfId="4" applyFont="1" applyBorder="1"/>
    <xf numFmtId="43" fontId="0" fillId="0" borderId="0" xfId="4" applyFont="1"/>
    <xf numFmtId="43" fontId="2" fillId="2" borderId="2" xfId="4" applyFont="1" applyFill="1" applyBorder="1" applyAlignment="1">
      <alignment horizontal="right" wrapText="1" indent="1"/>
    </xf>
    <xf numFmtId="43" fontId="2" fillId="2" borderId="5" xfId="4" applyFont="1" applyFill="1" applyBorder="1" applyAlignment="1">
      <alignment horizontal="right" wrapText="1" indent="1"/>
    </xf>
    <xf numFmtId="43" fontId="2" fillId="2" borderId="1" xfId="4" applyFont="1" applyFill="1" applyBorder="1" applyAlignment="1">
      <alignment horizontal="right" wrapText="1"/>
    </xf>
    <xf numFmtId="43" fontId="13" fillId="4" borderId="1" xfId="4" applyFont="1" applyFill="1" applyBorder="1" applyAlignment="1">
      <alignment horizontal="right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43" fontId="22" fillId="5" borderId="2" xfId="4" applyFont="1" applyFill="1" applyBorder="1" applyAlignment="1">
      <alignment vertical="center"/>
    </xf>
    <xf numFmtId="43" fontId="26" fillId="0" borderId="2" xfId="4" applyFont="1" applyBorder="1" applyAlignment="1">
      <alignment horizontal="right"/>
    </xf>
    <xf numFmtId="43" fontId="22" fillId="0" borderId="11" xfId="4" applyFont="1" applyBorder="1" applyAlignment="1">
      <alignment vertical="center"/>
    </xf>
    <xf numFmtId="43" fontId="22" fillId="0" borderId="2" xfId="4" applyFont="1" applyBorder="1" applyAlignment="1">
      <alignment vertical="center" wrapText="1"/>
    </xf>
    <xf numFmtId="43" fontId="22" fillId="0" borderId="11" xfId="4" applyFont="1" applyBorder="1" applyAlignment="1">
      <alignment vertical="center" wrapText="1"/>
    </xf>
    <xf numFmtId="43" fontId="22" fillId="0" borderId="2" xfId="4" applyFont="1" applyBorder="1" applyAlignment="1">
      <alignment vertical="center"/>
    </xf>
    <xf numFmtId="43" fontId="26" fillId="5" borderId="2" xfId="4" applyFont="1" applyFill="1" applyBorder="1" applyAlignment="1">
      <alignment horizontal="right"/>
    </xf>
    <xf numFmtId="43" fontId="22" fillId="5" borderId="11" xfId="4" applyFont="1" applyFill="1" applyBorder="1" applyAlignment="1">
      <alignment vertical="center"/>
    </xf>
    <xf numFmtId="43" fontId="22" fillId="5" borderId="11" xfId="4" applyFont="1" applyFill="1" applyBorder="1" applyAlignment="1">
      <alignment vertical="center" wrapText="1"/>
    </xf>
    <xf numFmtId="43" fontId="24" fillId="0" borderId="2" xfId="4" applyFont="1" applyBorder="1"/>
    <xf numFmtId="43" fontId="24" fillId="0" borderId="6" xfId="4" applyFont="1" applyBorder="1"/>
    <xf numFmtId="43" fontId="24" fillId="5" borderId="2" xfId="4" applyFont="1" applyFill="1" applyBorder="1"/>
    <xf numFmtId="43" fontId="24" fillId="5" borderId="6" xfId="4" applyFont="1" applyFill="1" applyBorder="1"/>
    <xf numFmtId="4" fontId="8" fillId="0" borderId="2" xfId="0" applyNumberFormat="1" applyFont="1" applyBorder="1"/>
    <xf numFmtId="4" fontId="8" fillId="5" borderId="2" xfId="0" applyNumberFormat="1" applyFont="1" applyFill="1" applyBorder="1"/>
    <xf numFmtId="4" fontId="8" fillId="4" borderId="2" xfId="0" applyNumberFormat="1" applyFont="1" applyFill="1" applyBorder="1"/>
    <xf numFmtId="2" fontId="8" fillId="0" borderId="2" xfId="0" applyNumberFormat="1" applyFont="1" applyBorder="1"/>
    <xf numFmtId="0" fontId="8" fillId="0" borderId="6" xfId="0" applyFont="1" applyBorder="1"/>
    <xf numFmtId="2" fontId="8" fillId="5" borderId="2" xfId="0" applyNumberFormat="1" applyFont="1" applyFill="1" applyBorder="1"/>
    <xf numFmtId="0" fontId="8" fillId="5" borderId="6" xfId="0" applyFont="1" applyFill="1" applyBorder="1"/>
    <xf numFmtId="43" fontId="14" fillId="0" borderId="6" xfId="4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wrapText="1" indent="1"/>
    </xf>
    <xf numFmtId="4" fontId="11" fillId="0" borderId="1" xfId="0" applyNumberFormat="1" applyFont="1" applyBorder="1" applyAlignment="1">
      <alignment horizontal="right" wrapText="1" indent="1"/>
    </xf>
    <xf numFmtId="4" fontId="11" fillId="0" borderId="5" xfId="0" applyNumberFormat="1" applyFont="1" applyBorder="1" applyAlignment="1">
      <alignment horizontal="right" wrapText="1" indent="1"/>
    </xf>
    <xf numFmtId="0" fontId="11" fillId="0" borderId="1" xfId="0" applyFont="1" applyBorder="1" applyAlignment="1">
      <alignment horizontal="right" wrapText="1" indent="1"/>
    </xf>
    <xf numFmtId="4" fontId="1" fillId="0" borderId="1" xfId="0" applyNumberFormat="1" applyFont="1" applyBorder="1" applyAlignment="1">
      <alignment horizontal="right" wrapText="1" indent="1"/>
    </xf>
    <xf numFmtId="4" fontId="2" fillId="0" borderId="1" xfId="0" applyNumberFormat="1" applyFont="1" applyBorder="1" applyAlignment="1">
      <alignment horizontal="right" wrapText="1" indent="1"/>
    </xf>
    <xf numFmtId="43" fontId="2" fillId="0" borderId="1" xfId="4" applyFont="1" applyFill="1" applyBorder="1" applyAlignment="1">
      <alignment horizontal="right" wrapText="1" indent="1"/>
    </xf>
    <xf numFmtId="4" fontId="13" fillId="0" borderId="1" xfId="0" applyNumberFormat="1" applyFont="1" applyBorder="1" applyAlignment="1">
      <alignment horizontal="right" wrapText="1" indent="1"/>
    </xf>
    <xf numFmtId="43" fontId="13" fillId="0" borderId="1" xfId="4" applyFont="1" applyFill="1" applyBorder="1" applyAlignment="1">
      <alignment horizontal="right" wrapText="1" indent="1"/>
    </xf>
    <xf numFmtId="43" fontId="1" fillId="0" borderId="1" xfId="4" applyFont="1" applyFill="1" applyBorder="1" applyAlignment="1">
      <alignment horizontal="right" wrapText="1" indent="1"/>
    </xf>
    <xf numFmtId="43" fontId="2" fillId="0" borderId="1" xfId="4" applyFon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43" fontId="12" fillId="0" borderId="0" xfId="4" applyFont="1"/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Normalno" xfId="0" builtinId="0"/>
    <cellStyle name="Obično_List4" xfId="1" xr:uid="{C58E47A1-A20D-49FB-A84E-7B28A01CDA49}"/>
    <cellStyle name="Zarez" xfId="4" builtinId="3"/>
    <cellStyle name="Zarez 2" xfId="3" xr:uid="{B20CB3A3-C345-491C-BA86-15572528C131}"/>
    <cellStyle name="Zarez 3" xfId="2" xr:uid="{84757341-0F50-4C12-8F2E-E43329BFA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151050</xdr:colOff>
      <xdr:row>4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A77F1A-9DE3-BD4F-EA82-EBA5E11F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18700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PKR002\Downloads\I.-izmjene-i-dopune-financijskog-plana-2025.-06.11.2025%20(2).xlsx" TargetMode="External"/><Relationship Id="rId1" Type="http://schemas.openxmlformats.org/officeDocument/2006/relationships/externalLinkPath" Target="file:///C:\Users\PPKR002\Downloads\I.-izmjene-i-dopune-financijskog-plana-2025.-06.11.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"/>
      <sheetName val=" Račun prihoda i rashoda-ekonom"/>
      <sheetName val=" Račun prihoda i rashoda-izvori"/>
      <sheetName val=" Račun rashoda-funkcija"/>
      <sheetName val=" Račun financiranja-ekonomska"/>
      <sheetName val=" Račun financiranja-izvori"/>
      <sheetName val="POSEBNI DIO"/>
      <sheetName val="Plan na četvrtoj razini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C18">
            <v>477016</v>
          </cell>
        </row>
        <row r="25">
          <cell r="C25">
            <v>27200</v>
          </cell>
        </row>
        <row r="32">
          <cell r="C32">
            <v>81849</v>
          </cell>
        </row>
        <row r="35">
          <cell r="C35">
            <v>245594</v>
          </cell>
        </row>
        <row r="49">
          <cell r="C49">
            <v>3000</v>
          </cell>
        </row>
        <row r="53">
          <cell r="C53">
            <v>5000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FD11-0507-4F10-ACC2-EF1C2EE4E88E}">
  <sheetPr>
    <pageSetUpPr fitToPage="1"/>
  </sheetPr>
  <dimension ref="A6:M39"/>
  <sheetViews>
    <sheetView tabSelected="1" topLeftCell="A6" zoomScale="90" zoomScaleNormal="90" workbookViewId="0">
      <selection activeCell="A37" sqref="A37"/>
    </sheetView>
  </sheetViews>
  <sheetFormatPr defaultColWidth="9.140625" defaultRowHeight="14.25" x14ac:dyDescent="0.2"/>
  <cols>
    <col min="1" max="1" width="53.5703125" style="30" customWidth="1"/>
    <col min="2" max="2" width="16.7109375" style="30" customWidth="1"/>
    <col min="3" max="3" width="14.5703125" style="30" customWidth="1"/>
    <col min="4" max="4" width="16" style="30" customWidth="1"/>
    <col min="5" max="5" width="17.140625" style="30" customWidth="1"/>
    <col min="6" max="7" width="9.140625" style="30"/>
    <col min="8" max="8" width="15.85546875" style="30" customWidth="1"/>
    <col min="9" max="9" width="13.140625" style="30" bestFit="1" customWidth="1"/>
    <col min="10" max="10" width="9.140625" style="30"/>
    <col min="11" max="11" width="13.140625" style="30" bestFit="1" customWidth="1"/>
    <col min="12" max="13" width="10.140625" style="30" bestFit="1" customWidth="1"/>
    <col min="14" max="16384" width="9.140625" style="30"/>
  </cols>
  <sheetData>
    <row r="6" spans="1:9" ht="65.25" customHeight="1" x14ac:dyDescent="0.2">
      <c r="A6" s="158" t="s">
        <v>0</v>
      </c>
      <c r="B6" s="158"/>
      <c r="C6" s="158"/>
      <c r="D6" s="158"/>
      <c r="E6" s="158"/>
    </row>
    <row r="7" spans="1:9" ht="15" x14ac:dyDescent="0.25">
      <c r="A7" s="159" t="s">
        <v>1</v>
      </c>
      <c r="B7" s="159"/>
      <c r="C7" s="159"/>
      <c r="D7" s="159"/>
      <c r="E7" s="159"/>
      <c r="H7" s="46"/>
    </row>
    <row r="8" spans="1:9" x14ac:dyDescent="0.2">
      <c r="A8" s="47"/>
      <c r="B8" s="47"/>
      <c r="C8" s="47"/>
      <c r="D8" s="47"/>
      <c r="E8" s="47"/>
    </row>
    <row r="9" spans="1:9" x14ac:dyDescent="0.2">
      <c r="A9" s="160" t="s">
        <v>2</v>
      </c>
      <c r="B9" s="160"/>
      <c r="C9" s="160"/>
      <c r="D9" s="160"/>
      <c r="E9" s="160"/>
    </row>
    <row r="10" spans="1:9" x14ac:dyDescent="0.2">
      <c r="A10" s="48"/>
      <c r="B10" s="48"/>
      <c r="C10" s="48"/>
      <c r="D10" s="48"/>
      <c r="E10" s="48"/>
    </row>
    <row r="11" spans="1:9" ht="15" x14ac:dyDescent="0.25">
      <c r="A11" s="20" t="s">
        <v>3</v>
      </c>
    </row>
    <row r="13" spans="1:9" ht="38.25" x14ac:dyDescent="0.2">
      <c r="A13" s="39" t="s">
        <v>4</v>
      </c>
      <c r="B13" s="39" t="s">
        <v>5</v>
      </c>
      <c r="C13" s="39" t="s">
        <v>6</v>
      </c>
      <c r="D13" s="39" t="s">
        <v>7</v>
      </c>
      <c r="E13" s="87" t="s">
        <v>8</v>
      </c>
      <c r="F13" s="39" t="s">
        <v>9</v>
      </c>
      <c r="G13" s="39" t="s">
        <v>9</v>
      </c>
    </row>
    <row r="14" spans="1:9" x14ac:dyDescent="0.2">
      <c r="A14" s="40">
        <v>1</v>
      </c>
      <c r="B14" s="41">
        <v>2</v>
      </c>
      <c r="C14" s="41">
        <v>3</v>
      </c>
      <c r="D14" s="41">
        <v>4</v>
      </c>
      <c r="E14" s="88">
        <v>5</v>
      </c>
      <c r="F14" s="40" t="s">
        <v>10</v>
      </c>
      <c r="G14" s="40" t="s">
        <v>11</v>
      </c>
    </row>
    <row r="15" spans="1:9" x14ac:dyDescent="0.2">
      <c r="A15" s="42" t="s">
        <v>12</v>
      </c>
      <c r="B15" s="131">
        <v>1764267</v>
      </c>
      <c r="C15" s="123">
        <v>1814959</v>
      </c>
      <c r="D15" s="131">
        <v>1964768</v>
      </c>
      <c r="E15" s="124">
        <v>2082848.1</v>
      </c>
      <c r="F15" s="132">
        <f>E15/B15*100</f>
        <v>118.05741988032423</v>
      </c>
      <c r="G15" s="132">
        <f>E15/D15*100</f>
        <v>106.00987495724688</v>
      </c>
      <c r="H15" s="156"/>
      <c r="I15" s="37"/>
    </row>
    <row r="16" spans="1:9" x14ac:dyDescent="0.2">
      <c r="A16" s="43" t="s">
        <v>13</v>
      </c>
      <c r="B16" s="131">
        <v>1527</v>
      </c>
      <c r="C16" s="123">
        <v>5000</v>
      </c>
      <c r="D16" s="131">
        <v>789</v>
      </c>
      <c r="E16" s="124">
        <v>0</v>
      </c>
      <c r="F16" s="132">
        <f t="shared" ref="F16:F21" si="0">E16/B16*100</f>
        <v>0</v>
      </c>
      <c r="G16" s="132">
        <f t="shared" ref="G16:G21" si="1">E16/D16*100</f>
        <v>0</v>
      </c>
      <c r="H16" s="156"/>
    </row>
    <row r="17" spans="1:13" x14ac:dyDescent="0.2">
      <c r="A17" s="120" t="s">
        <v>14</v>
      </c>
      <c r="B17" s="122">
        <f>SUM(B15:B16)</f>
        <v>1765794</v>
      </c>
      <c r="C17" s="122">
        <v>1819959</v>
      </c>
      <c r="D17" s="122">
        <f>SUM(D15:D16)</f>
        <v>1965557</v>
      </c>
      <c r="E17" s="122">
        <f>SUM(E15:E16)</f>
        <v>2082848.1</v>
      </c>
      <c r="F17" s="122">
        <f t="shared" si="0"/>
        <v>117.95532774491248</v>
      </c>
      <c r="G17" s="122">
        <f t="shared" si="1"/>
        <v>105.9673212224321</v>
      </c>
      <c r="H17" s="156"/>
      <c r="I17" s="37"/>
    </row>
    <row r="18" spans="1:13" x14ac:dyDescent="0.2">
      <c r="A18" s="42" t="s">
        <v>15</v>
      </c>
      <c r="B18" s="131">
        <v>1566651</v>
      </c>
      <c r="C18" s="125">
        <v>1709559</v>
      </c>
      <c r="D18" s="131">
        <v>1797296</v>
      </c>
      <c r="E18" s="126">
        <v>1832025.77</v>
      </c>
      <c r="F18" s="132">
        <f t="shared" si="0"/>
        <v>116.93898449622795</v>
      </c>
      <c r="G18" s="132">
        <f t="shared" si="1"/>
        <v>101.9323344624369</v>
      </c>
      <c r="H18" s="156"/>
      <c r="J18" s="37"/>
    </row>
    <row r="19" spans="1:13" x14ac:dyDescent="0.2">
      <c r="A19" s="42" t="s">
        <v>16</v>
      </c>
      <c r="B19" s="131">
        <v>178458</v>
      </c>
      <c r="C19" s="127">
        <v>100100</v>
      </c>
      <c r="D19" s="131">
        <v>207704</v>
      </c>
      <c r="E19" s="124">
        <v>214089.13</v>
      </c>
      <c r="F19" s="132">
        <f t="shared" si="0"/>
        <v>119.96611527642358</v>
      </c>
      <c r="G19" s="132">
        <f t="shared" si="1"/>
        <v>103.07414878866079</v>
      </c>
      <c r="H19" s="156"/>
      <c r="I19" s="77"/>
      <c r="K19" s="77"/>
    </row>
    <row r="20" spans="1:13" ht="15" x14ac:dyDescent="0.2">
      <c r="A20" s="120" t="s">
        <v>17</v>
      </c>
      <c r="B20" s="133">
        <f>SUM(B18:B19)</f>
        <v>1745109</v>
      </c>
      <c r="C20" s="128">
        <v>1809659</v>
      </c>
      <c r="D20" s="133">
        <f>SUM(D18:D19)</f>
        <v>2005000</v>
      </c>
      <c r="E20" s="129">
        <f>SUM(E18:E19)</f>
        <v>2046114.9</v>
      </c>
      <c r="F20" s="134">
        <f t="shared" si="0"/>
        <v>117.24854436026632</v>
      </c>
      <c r="G20" s="134">
        <f t="shared" si="1"/>
        <v>102.05061845386534</v>
      </c>
      <c r="H20" s="156"/>
      <c r="I20" s="75"/>
    </row>
    <row r="21" spans="1:13" ht="15" x14ac:dyDescent="0.2">
      <c r="A21" s="120" t="s">
        <v>18</v>
      </c>
      <c r="B21" s="133">
        <f>B17-B20</f>
        <v>20685</v>
      </c>
      <c r="C21" s="133">
        <f t="shared" ref="C21:D21" si="2">C17-C20</f>
        <v>10300</v>
      </c>
      <c r="D21" s="133">
        <f t="shared" si="2"/>
        <v>-39443</v>
      </c>
      <c r="E21" s="130">
        <f>E17-E20</f>
        <v>36733.200000000186</v>
      </c>
      <c r="F21" s="134">
        <f t="shared" si="0"/>
        <v>177.58375634517856</v>
      </c>
      <c r="G21" s="134">
        <f t="shared" si="1"/>
        <v>-93.129832923459645</v>
      </c>
      <c r="H21" s="156"/>
      <c r="I21" s="76"/>
      <c r="L21" s="77"/>
    </row>
    <row r="22" spans="1:13" x14ac:dyDescent="0.2">
      <c r="A22" s="44"/>
      <c r="H22" s="156"/>
      <c r="K22" s="37"/>
    </row>
    <row r="23" spans="1:13" x14ac:dyDescent="0.2">
      <c r="K23" s="37"/>
    </row>
    <row r="24" spans="1:13" ht="15" x14ac:dyDescent="0.25">
      <c r="A24" s="20" t="s">
        <v>19</v>
      </c>
      <c r="G24" s="77"/>
    </row>
    <row r="25" spans="1:13" ht="15" x14ac:dyDescent="0.25">
      <c r="A25" s="20"/>
      <c r="I25" s="37"/>
      <c r="M25" s="77"/>
    </row>
    <row r="26" spans="1:13" ht="38.25" x14ac:dyDescent="0.2">
      <c r="A26" s="49" t="s">
        <v>4</v>
      </c>
      <c r="B26" s="39" t="s">
        <v>20</v>
      </c>
      <c r="C26" s="39" t="s">
        <v>6</v>
      </c>
      <c r="D26" s="39" t="s">
        <v>7</v>
      </c>
      <c r="E26" s="39" t="s">
        <v>21</v>
      </c>
      <c r="F26" s="39" t="s">
        <v>9</v>
      </c>
      <c r="G26" s="39" t="s">
        <v>9</v>
      </c>
    </row>
    <row r="27" spans="1:13" x14ac:dyDescent="0.2">
      <c r="A27" s="50">
        <v>1</v>
      </c>
      <c r="B27" s="50">
        <v>2</v>
      </c>
      <c r="C27" s="50">
        <v>3</v>
      </c>
      <c r="D27" s="50">
        <v>4</v>
      </c>
      <c r="E27" s="50">
        <v>5</v>
      </c>
      <c r="F27" s="50" t="s">
        <v>10</v>
      </c>
      <c r="G27" s="40" t="s">
        <v>11</v>
      </c>
    </row>
    <row r="28" spans="1:13" x14ac:dyDescent="0.2">
      <c r="A28" s="51" t="s">
        <v>22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13" x14ac:dyDescent="0.2">
      <c r="A29" s="52" t="s">
        <v>23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  <c r="I29" s="37"/>
    </row>
    <row r="30" spans="1:13" x14ac:dyDescent="0.2">
      <c r="A30" s="121" t="s">
        <v>24</v>
      </c>
      <c r="B30" s="136">
        <f>+B28-B29</f>
        <v>0</v>
      </c>
      <c r="C30" s="136">
        <f t="shared" ref="C30:G30" si="3">+C28-C29</f>
        <v>0</v>
      </c>
      <c r="D30" s="136">
        <f t="shared" si="3"/>
        <v>0</v>
      </c>
      <c r="E30" s="136">
        <f t="shared" si="3"/>
        <v>0</v>
      </c>
      <c r="F30" s="136">
        <f t="shared" si="3"/>
        <v>0</v>
      </c>
      <c r="G30" s="136">
        <f t="shared" si="3"/>
        <v>0</v>
      </c>
      <c r="H30" s="37"/>
    </row>
    <row r="31" spans="1:13" x14ac:dyDescent="0.2">
      <c r="A31" s="55" t="s">
        <v>25</v>
      </c>
      <c r="B31" s="137">
        <v>86055</v>
      </c>
      <c r="C31" s="137">
        <v>20684</v>
      </c>
      <c r="D31" s="137">
        <v>106737</v>
      </c>
      <c r="E31" s="137">
        <v>106737.19</v>
      </c>
      <c r="F31" s="138">
        <f t="shared" ref="F31:F33" si="4">E31/B31*100</f>
        <v>124.0336877578293</v>
      </c>
      <c r="G31" s="139">
        <f t="shared" ref="G31:G33" si="5">E31/D31*100</f>
        <v>100.00017800762622</v>
      </c>
    </row>
    <row r="32" spans="1:13" x14ac:dyDescent="0.2">
      <c r="A32" s="55" t="s">
        <v>26</v>
      </c>
      <c r="B32" s="137">
        <v>-20684</v>
      </c>
      <c r="C32" s="137">
        <v>0</v>
      </c>
      <c r="D32" s="137">
        <v>-67294</v>
      </c>
      <c r="E32" s="137">
        <v>-143470.39000000001</v>
      </c>
      <c r="F32" s="138">
        <f t="shared" si="4"/>
        <v>693.62981048153176</v>
      </c>
      <c r="G32" s="139"/>
    </row>
    <row r="33" spans="1:7" s="56" customFormat="1" x14ac:dyDescent="0.2">
      <c r="A33" s="121" t="s">
        <v>27</v>
      </c>
      <c r="B33" s="136">
        <f>B31+B32</f>
        <v>65371</v>
      </c>
      <c r="C33" s="136">
        <f>C31+C32</f>
        <v>20684</v>
      </c>
      <c r="D33" s="136">
        <f t="shared" ref="D33:E33" si="6">D31+D32</f>
        <v>39443</v>
      </c>
      <c r="E33" s="136">
        <f t="shared" si="6"/>
        <v>-36733.200000000012</v>
      </c>
      <c r="F33" s="140">
        <f t="shared" si="4"/>
        <v>-56.191889369904104</v>
      </c>
      <c r="G33" s="141">
        <f t="shared" si="5"/>
        <v>-93.129832923459205</v>
      </c>
    </row>
    <row r="34" spans="1:7" s="56" customFormat="1" x14ac:dyDescent="0.2">
      <c r="A34" s="121" t="s">
        <v>28</v>
      </c>
      <c r="B34" s="136">
        <v>0</v>
      </c>
      <c r="C34" s="136">
        <v>0</v>
      </c>
      <c r="D34" s="136">
        <v>0</v>
      </c>
      <c r="E34" s="136">
        <v>0</v>
      </c>
      <c r="F34" s="136">
        <v>0</v>
      </c>
      <c r="G34" s="141"/>
    </row>
    <row r="37" spans="1:7" x14ac:dyDescent="0.2">
      <c r="A37" s="47" t="s">
        <v>147</v>
      </c>
    </row>
    <row r="38" spans="1:7" x14ac:dyDescent="0.2">
      <c r="A38" s="48" t="s">
        <v>145</v>
      </c>
    </row>
    <row r="39" spans="1:7" x14ac:dyDescent="0.2">
      <c r="A39" s="47" t="s">
        <v>146</v>
      </c>
    </row>
  </sheetData>
  <mergeCells count="3">
    <mergeCell ref="A6:E6"/>
    <mergeCell ref="A7:E7"/>
    <mergeCell ref="A9:E9"/>
  </mergeCells>
  <pageMargins left="0.7" right="0.7" top="0.75" bottom="0.75" header="0.3" footer="0.3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0FB20-ABF6-4517-975F-5D7FE82A9CDE}">
  <dimension ref="A2:M195"/>
  <sheetViews>
    <sheetView zoomScale="90" zoomScaleNormal="90" workbookViewId="0">
      <selection activeCell="C26" sqref="C26"/>
    </sheetView>
  </sheetViews>
  <sheetFormatPr defaultRowHeight="15" x14ac:dyDescent="0.25"/>
  <cols>
    <col min="1" max="1" width="61" customWidth="1"/>
    <col min="2" max="2" width="15.85546875" bestFit="1" customWidth="1"/>
    <col min="3" max="3" width="17.42578125" style="115" customWidth="1"/>
    <col min="4" max="4" width="19.28515625" style="115" customWidth="1"/>
    <col min="5" max="5" width="18.7109375" style="115" customWidth="1"/>
    <col min="6" max="6" width="11.5703125" customWidth="1"/>
    <col min="7" max="7" width="12" customWidth="1"/>
    <col min="8" max="8" width="10.85546875" bestFit="1" customWidth="1"/>
    <col min="10" max="10" width="16.5703125" customWidth="1"/>
    <col min="11" max="11" width="11.7109375" bestFit="1" customWidth="1"/>
    <col min="13" max="13" width="10.140625" bestFit="1" customWidth="1"/>
  </cols>
  <sheetData>
    <row r="2" spans="1:11" x14ac:dyDescent="0.25">
      <c r="A2" s="157" t="s">
        <v>1</v>
      </c>
      <c r="B2" s="157"/>
      <c r="C2" s="157"/>
      <c r="D2" s="157"/>
      <c r="E2" s="157"/>
      <c r="F2" s="157"/>
      <c r="G2" s="157"/>
    </row>
    <row r="3" spans="1:11" x14ac:dyDescent="0.25">
      <c r="A3" s="20"/>
      <c r="B3" s="20"/>
      <c r="C3" s="100"/>
      <c r="D3" s="100"/>
      <c r="E3" s="100"/>
      <c r="F3" s="20"/>
      <c r="G3" s="20"/>
    </row>
    <row r="4" spans="1:11" x14ac:dyDescent="0.25">
      <c r="A4" s="157" t="s">
        <v>29</v>
      </c>
      <c r="B4" s="157"/>
      <c r="C4" s="157"/>
      <c r="D4" s="157"/>
      <c r="E4" s="157"/>
      <c r="F4" s="157"/>
      <c r="G4" s="157"/>
    </row>
    <row r="5" spans="1:11" x14ac:dyDescent="0.25">
      <c r="A5" s="20"/>
      <c r="B5" s="20"/>
      <c r="C5" s="100"/>
      <c r="D5" s="100"/>
      <c r="E5" s="100"/>
      <c r="F5" s="20"/>
      <c r="G5" s="20"/>
    </row>
    <row r="6" spans="1:11" x14ac:dyDescent="0.25">
      <c r="A6" s="157" t="s">
        <v>30</v>
      </c>
      <c r="B6" s="157"/>
      <c r="C6" s="157"/>
      <c r="D6" s="157"/>
      <c r="E6" s="157"/>
      <c r="F6" s="157"/>
      <c r="G6" s="157"/>
    </row>
    <row r="7" spans="1:11" x14ac:dyDescent="0.25">
      <c r="A7" s="53"/>
      <c r="B7" s="53"/>
      <c r="C7" s="101"/>
      <c r="D7" s="101"/>
      <c r="E7" s="101"/>
      <c r="F7" s="53"/>
      <c r="G7" s="53"/>
    </row>
    <row r="8" spans="1:11" ht="38.25" x14ac:dyDescent="0.25">
      <c r="A8" s="39" t="s">
        <v>4</v>
      </c>
      <c r="B8" s="39" t="s">
        <v>31</v>
      </c>
      <c r="C8" s="142" t="s">
        <v>32</v>
      </c>
      <c r="D8" s="142" t="s">
        <v>33</v>
      </c>
      <c r="E8" s="142" t="s">
        <v>8</v>
      </c>
      <c r="F8" s="39" t="s">
        <v>9</v>
      </c>
      <c r="G8" s="39" t="s">
        <v>9</v>
      </c>
    </row>
    <row r="9" spans="1:11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 t="s">
        <v>10</v>
      </c>
      <c r="G9" s="21" t="s">
        <v>11</v>
      </c>
    </row>
    <row r="10" spans="1:11" x14ac:dyDescent="0.25">
      <c r="A10" s="7" t="s">
        <v>34</v>
      </c>
      <c r="B10" s="8">
        <f>B11+B15</f>
        <v>1765793.51</v>
      </c>
      <c r="C10" s="102">
        <f t="shared" ref="C10:D10" si="0">C11+C15</f>
        <v>1809659</v>
      </c>
      <c r="D10" s="102">
        <f t="shared" si="0"/>
        <v>2005000</v>
      </c>
      <c r="E10" s="102">
        <f>E11+E15</f>
        <v>2082848.1</v>
      </c>
      <c r="F10" s="8">
        <f>E10/B10*100</f>
        <v>117.95536047700163</v>
      </c>
      <c r="G10" s="8">
        <f>E10/D10*100</f>
        <v>103.88269825436409</v>
      </c>
    </row>
    <row r="11" spans="1:11" x14ac:dyDescent="0.25">
      <c r="A11" s="6" t="s">
        <v>35</v>
      </c>
      <c r="B11" s="9">
        <f t="shared" ref="B11:E13" si="1">B12</f>
        <v>922860.23</v>
      </c>
      <c r="C11" s="103">
        <f t="shared" si="1"/>
        <v>970000</v>
      </c>
      <c r="D11" s="103">
        <f t="shared" si="1"/>
        <v>979000</v>
      </c>
      <c r="E11" s="103">
        <f t="shared" si="1"/>
        <v>930056.38</v>
      </c>
      <c r="F11" s="78">
        <f t="shared" ref="F11:F55" si="2">E11/B11*100</f>
        <v>100.77976596737732</v>
      </c>
      <c r="G11" s="79">
        <f>E11/D11*100</f>
        <v>95.000651685393251</v>
      </c>
      <c r="J11" s="46"/>
    </row>
    <row r="12" spans="1:11" x14ac:dyDescent="0.25">
      <c r="A12" s="1" t="s">
        <v>36</v>
      </c>
      <c r="B12" s="2">
        <f>B13</f>
        <v>922860.23</v>
      </c>
      <c r="C12" s="97">
        <v>970000</v>
      </c>
      <c r="D12" s="97">
        <v>979000</v>
      </c>
      <c r="E12" s="97">
        <v>930056.38</v>
      </c>
      <c r="F12" s="78">
        <f t="shared" si="2"/>
        <v>100.77976596737732</v>
      </c>
      <c r="G12" s="79">
        <f t="shared" ref="G12:G56" si="3">E12/D12*100</f>
        <v>95.000651685393251</v>
      </c>
      <c r="J12" s="46"/>
    </row>
    <row r="13" spans="1:11" x14ac:dyDescent="0.25">
      <c r="A13" s="1" t="s">
        <v>37</v>
      </c>
      <c r="B13" s="2">
        <f t="shared" si="1"/>
        <v>922860.23</v>
      </c>
      <c r="C13" s="97">
        <f>C12</f>
        <v>970000</v>
      </c>
      <c r="D13" s="97">
        <f t="shared" ref="D13:E14" si="4">D12</f>
        <v>979000</v>
      </c>
      <c r="E13" s="97">
        <f t="shared" si="4"/>
        <v>930056.38</v>
      </c>
      <c r="F13" s="78">
        <f t="shared" si="2"/>
        <v>100.77976596737732</v>
      </c>
      <c r="G13" s="79">
        <f t="shared" si="3"/>
        <v>95.000651685393251</v>
      </c>
    </row>
    <row r="14" spans="1:11" x14ac:dyDescent="0.25">
      <c r="A14" s="3" t="s">
        <v>38</v>
      </c>
      <c r="B14" s="4">
        <v>922860.23</v>
      </c>
      <c r="C14" s="93">
        <f>C13</f>
        <v>970000</v>
      </c>
      <c r="D14" s="93">
        <f t="shared" si="4"/>
        <v>979000</v>
      </c>
      <c r="E14" s="93">
        <f t="shared" si="4"/>
        <v>930056.38</v>
      </c>
      <c r="F14" s="80">
        <f t="shared" si="2"/>
        <v>100.77976596737732</v>
      </c>
      <c r="G14" s="81">
        <f t="shared" si="3"/>
        <v>95.000651685393251</v>
      </c>
      <c r="K14" s="46"/>
    </row>
    <row r="15" spans="1:11" ht="26.25" x14ac:dyDescent="0.25">
      <c r="A15" s="6" t="s">
        <v>39</v>
      </c>
      <c r="B15" s="9">
        <f>B16+B23+B30+B47+B51</f>
        <v>842933.28</v>
      </c>
      <c r="C15" s="103">
        <f>C16+C23+C30+C47+C51</f>
        <v>839659</v>
      </c>
      <c r="D15" s="103">
        <f>D16+D23+D30+D47+D51</f>
        <v>1026000</v>
      </c>
      <c r="E15" s="103">
        <f>E16+E23+E30+E47+E51</f>
        <v>1152791.72</v>
      </c>
      <c r="F15" s="78">
        <f t="shared" si="2"/>
        <v>136.75954519199905</v>
      </c>
      <c r="G15" s="79">
        <f t="shared" si="3"/>
        <v>112.35786744639375</v>
      </c>
      <c r="K15" s="46"/>
    </row>
    <row r="16" spans="1:11" x14ac:dyDescent="0.25">
      <c r="A16" s="1" t="s">
        <v>40</v>
      </c>
      <c r="B16" s="2">
        <f>SUM(B18:B22)</f>
        <v>450380.46</v>
      </c>
      <c r="C16" s="97">
        <f t="shared" ref="C16:D16" si="5">SUM(C18:C22)</f>
        <v>477016</v>
      </c>
      <c r="D16" s="97">
        <f t="shared" si="5"/>
        <v>477016</v>
      </c>
      <c r="E16" s="97">
        <f>E17</f>
        <v>492287.95</v>
      </c>
      <c r="F16" s="78">
        <f t="shared" si="2"/>
        <v>109.30490856552701</v>
      </c>
      <c r="G16" s="79">
        <f t="shared" si="3"/>
        <v>103.20155927683767</v>
      </c>
      <c r="K16" s="46"/>
    </row>
    <row r="17" spans="1:13" x14ac:dyDescent="0.25">
      <c r="A17" s="1" t="s">
        <v>41</v>
      </c>
      <c r="B17" s="2">
        <f>SUM(B18:B21)</f>
        <v>450380.46</v>
      </c>
      <c r="C17" s="97">
        <f t="shared" ref="C17:D17" si="6">SUM(C18:C21)</f>
        <v>477016</v>
      </c>
      <c r="D17" s="97">
        <f t="shared" si="6"/>
        <v>445151</v>
      </c>
      <c r="E17" s="97">
        <f>SUM(E18:E20)</f>
        <v>492287.95</v>
      </c>
      <c r="F17" s="78">
        <f t="shared" si="2"/>
        <v>109.30490856552701</v>
      </c>
      <c r="G17" s="79">
        <f t="shared" si="3"/>
        <v>110.5889799191735</v>
      </c>
      <c r="M17" s="46"/>
    </row>
    <row r="18" spans="1:13" x14ac:dyDescent="0.25">
      <c r="A18" s="3" t="s">
        <v>42</v>
      </c>
      <c r="B18" s="10">
        <v>136.44</v>
      </c>
      <c r="C18" s="93">
        <v>105</v>
      </c>
      <c r="D18" s="93">
        <v>105</v>
      </c>
      <c r="E18" s="93">
        <v>76.540000000000006</v>
      </c>
      <c r="F18" s="80">
        <f t="shared" si="2"/>
        <v>56.097918498973911</v>
      </c>
      <c r="G18" s="81">
        <f t="shared" si="3"/>
        <v>72.895238095238099</v>
      </c>
      <c r="M18" s="46"/>
    </row>
    <row r="19" spans="1:13" x14ac:dyDescent="0.25">
      <c r="A19" s="3" t="s">
        <v>43</v>
      </c>
      <c r="B19" s="4">
        <v>52221.07</v>
      </c>
      <c r="C19" s="93">
        <v>30000</v>
      </c>
      <c r="D19" s="93">
        <v>45000</v>
      </c>
      <c r="E19" s="93">
        <v>67764.14</v>
      </c>
      <c r="F19" s="80">
        <f t="shared" si="2"/>
        <v>129.76398223935283</v>
      </c>
      <c r="G19" s="81">
        <f t="shared" si="3"/>
        <v>150.58697777777778</v>
      </c>
    </row>
    <row r="20" spans="1:13" x14ac:dyDescent="0.25">
      <c r="A20" s="3" t="s">
        <v>44</v>
      </c>
      <c r="B20" s="4">
        <f>397998.15+24.8</f>
        <v>398022.95</v>
      </c>
      <c r="C20" s="93">
        <v>446911</v>
      </c>
      <c r="D20" s="93">
        <v>431911</v>
      </c>
      <c r="E20" s="93">
        <v>424447.27</v>
      </c>
      <c r="F20" s="80">
        <f t="shared" si="2"/>
        <v>106.63889356128837</v>
      </c>
      <c r="G20" s="81">
        <f t="shared" si="3"/>
        <v>98.271928707534656</v>
      </c>
    </row>
    <row r="21" spans="1:13" x14ac:dyDescent="0.25">
      <c r="A21" s="3" t="s">
        <v>45</v>
      </c>
      <c r="B21" s="4"/>
      <c r="C21" s="93"/>
      <c r="D21" s="93">
        <v>-31865</v>
      </c>
      <c r="E21" s="93"/>
      <c r="F21" s="78"/>
      <c r="G21" s="79"/>
    </row>
    <row r="22" spans="1:13" x14ac:dyDescent="0.25">
      <c r="A22" s="3" t="s">
        <v>46</v>
      </c>
      <c r="B22" s="4"/>
      <c r="C22" s="93"/>
      <c r="D22" s="93">
        <v>31865</v>
      </c>
      <c r="E22" s="93"/>
      <c r="F22" s="78"/>
      <c r="G22" s="81">
        <f t="shared" si="3"/>
        <v>0</v>
      </c>
    </row>
    <row r="23" spans="1:13" x14ac:dyDescent="0.25">
      <c r="A23" s="1" t="s">
        <v>47</v>
      </c>
      <c r="B23" s="2">
        <f>B24</f>
        <v>31055.279999999999</v>
      </c>
      <c r="C23" s="97">
        <f t="shared" ref="C23:E23" si="7">C24</f>
        <v>27200</v>
      </c>
      <c r="D23" s="97">
        <f t="shared" si="7"/>
        <v>60514</v>
      </c>
      <c r="E23" s="97">
        <f t="shared" si="7"/>
        <v>52576.850000000006</v>
      </c>
      <c r="F23" s="78">
        <f t="shared" si="2"/>
        <v>169.30084030799276</v>
      </c>
      <c r="G23" s="79">
        <f t="shared" si="3"/>
        <v>86.883778960240605</v>
      </c>
    </row>
    <row r="24" spans="1:13" x14ac:dyDescent="0.25">
      <c r="A24" s="1" t="s">
        <v>48</v>
      </c>
      <c r="B24" s="2">
        <f>SUM(B25:B29)</f>
        <v>31055.279999999999</v>
      </c>
      <c r="C24" s="97">
        <f>SUM(C26:C29)</f>
        <v>27200</v>
      </c>
      <c r="D24" s="97">
        <f t="shared" ref="D24:E24" si="8">SUM(D25:D29)</f>
        <v>60514</v>
      </c>
      <c r="E24" s="97">
        <f t="shared" si="8"/>
        <v>52576.850000000006</v>
      </c>
      <c r="F24" s="78">
        <f t="shared" si="2"/>
        <v>169.30084030799276</v>
      </c>
      <c r="G24" s="79">
        <f t="shared" si="3"/>
        <v>86.883778960240605</v>
      </c>
    </row>
    <row r="25" spans="1:13" x14ac:dyDescent="0.25">
      <c r="A25" s="3" t="s">
        <v>49</v>
      </c>
      <c r="B25" s="4">
        <f>29559.28-746.57-0.08</f>
        <v>28812.629999999997</v>
      </c>
      <c r="D25" s="93">
        <v>17998</v>
      </c>
      <c r="E25" s="93">
        <v>18363.2</v>
      </c>
      <c r="F25" s="80">
        <f t="shared" si="2"/>
        <v>63.733161464260647</v>
      </c>
      <c r="G25" s="81">
        <f t="shared" si="3"/>
        <v>102.02911434603845</v>
      </c>
      <c r="K25" s="46"/>
    </row>
    <row r="26" spans="1:13" x14ac:dyDescent="0.25">
      <c r="A26" s="3" t="s">
        <v>50</v>
      </c>
      <c r="B26" s="4"/>
      <c r="C26" s="93">
        <v>17998</v>
      </c>
      <c r="D26" s="93"/>
      <c r="E26" s="93"/>
      <c r="F26" s="80" t="e">
        <f t="shared" si="2"/>
        <v>#DIV/0!</v>
      </c>
      <c r="G26" s="81"/>
      <c r="K26" s="46"/>
    </row>
    <row r="27" spans="1:13" x14ac:dyDescent="0.25">
      <c r="A27" s="3" t="s">
        <v>51</v>
      </c>
      <c r="B27" s="10">
        <v>2242.65</v>
      </c>
      <c r="C27" s="93">
        <v>9202</v>
      </c>
      <c r="D27" s="93">
        <v>32500</v>
      </c>
      <c r="E27" s="93">
        <v>34213.65</v>
      </c>
      <c r="F27" s="80">
        <f t="shared" si="2"/>
        <v>1525.5902615209684</v>
      </c>
      <c r="G27" s="81">
        <f t="shared" si="3"/>
        <v>105.27276923076923</v>
      </c>
      <c r="K27" s="46"/>
    </row>
    <row r="28" spans="1:13" x14ac:dyDescent="0.25">
      <c r="A28" s="3" t="s">
        <v>46</v>
      </c>
      <c r="B28" s="13"/>
      <c r="C28" s="104"/>
      <c r="D28" s="93">
        <v>10016</v>
      </c>
      <c r="E28" s="104"/>
      <c r="F28" s="80"/>
      <c r="G28" s="81">
        <f t="shared" si="3"/>
        <v>0</v>
      </c>
      <c r="K28" s="46"/>
    </row>
    <row r="29" spans="1:13" x14ac:dyDescent="0.25">
      <c r="A29" s="16" t="s">
        <v>45</v>
      </c>
      <c r="B29" s="15"/>
      <c r="C29" s="116"/>
      <c r="D29" s="93"/>
      <c r="E29" s="105"/>
      <c r="F29" s="80"/>
      <c r="G29" s="81"/>
    </row>
    <row r="30" spans="1:13" x14ac:dyDescent="0.25">
      <c r="A30" s="1" t="s">
        <v>52</v>
      </c>
      <c r="B30" s="14">
        <f>B31+B36</f>
        <v>352289.14</v>
      </c>
      <c r="C30" s="106">
        <f t="shared" ref="C30:D30" si="9">C31+C36</f>
        <v>327443</v>
      </c>
      <c r="D30" s="106">
        <f t="shared" si="9"/>
        <v>477191</v>
      </c>
      <c r="E30" s="106">
        <f>E31+E36</f>
        <v>604826.91999999993</v>
      </c>
      <c r="F30" s="78">
        <f t="shared" si="2"/>
        <v>171.68480413560289</v>
      </c>
      <c r="G30" s="79">
        <f t="shared" si="3"/>
        <v>126.74734435477617</v>
      </c>
    </row>
    <row r="31" spans="1:13" x14ac:dyDescent="0.25">
      <c r="A31" s="1" t="s">
        <v>53</v>
      </c>
      <c r="B31" s="2">
        <f>SUM(B32:B35)</f>
        <v>72831.600000000006</v>
      </c>
      <c r="C31" s="97">
        <f t="shared" ref="C31:E31" si="10">SUM(C32:C35)</f>
        <v>81849</v>
      </c>
      <c r="D31" s="97">
        <f t="shared" si="10"/>
        <v>90437</v>
      </c>
      <c r="E31" s="97">
        <f t="shared" si="10"/>
        <v>70894.2</v>
      </c>
      <c r="F31" s="78">
        <f t="shared" si="2"/>
        <v>97.339890926465984</v>
      </c>
      <c r="G31" s="79">
        <f t="shared" si="3"/>
        <v>78.390702920264928</v>
      </c>
    </row>
    <row r="32" spans="1:13" x14ac:dyDescent="0.25">
      <c r="A32" s="3" t="s">
        <v>54</v>
      </c>
      <c r="B32" s="4">
        <v>72831.600000000006</v>
      </c>
      <c r="C32" s="93">
        <v>81849</v>
      </c>
      <c r="D32" s="93">
        <v>71000</v>
      </c>
      <c r="E32" s="93">
        <v>70894.2</v>
      </c>
      <c r="F32" s="80">
        <f t="shared" si="2"/>
        <v>97.339890926465984</v>
      </c>
      <c r="G32" s="81">
        <f t="shared" si="3"/>
        <v>99.850985915492956</v>
      </c>
      <c r="H32" s="46"/>
    </row>
    <row r="33" spans="1:7" x14ac:dyDescent="0.25">
      <c r="A33" s="3" t="s">
        <v>55</v>
      </c>
      <c r="B33" s="4">
        <v>0</v>
      </c>
      <c r="C33" s="93"/>
      <c r="D33" s="93"/>
      <c r="E33" s="93"/>
      <c r="F33" s="80" t="e">
        <f t="shared" si="2"/>
        <v>#DIV/0!</v>
      </c>
      <c r="G33" s="81"/>
    </row>
    <row r="34" spans="1:7" x14ac:dyDescent="0.25">
      <c r="A34" s="3" t="s">
        <v>46</v>
      </c>
      <c r="B34" s="5"/>
      <c r="C34" s="93"/>
      <c r="D34" s="93">
        <v>19437</v>
      </c>
      <c r="E34" s="93"/>
      <c r="F34" s="80"/>
      <c r="G34" s="81">
        <f t="shared" si="3"/>
        <v>0</v>
      </c>
    </row>
    <row r="35" spans="1:7" x14ac:dyDescent="0.25">
      <c r="A35" s="3" t="s">
        <v>45</v>
      </c>
      <c r="B35" s="5"/>
      <c r="C35" s="93"/>
      <c r="D35" s="93"/>
      <c r="E35" s="107"/>
      <c r="F35" s="80"/>
      <c r="G35" s="81"/>
    </row>
    <row r="36" spans="1:7" x14ac:dyDescent="0.25">
      <c r="A36" s="1" t="s">
        <v>56</v>
      </c>
      <c r="B36" s="2">
        <f>SUM(B37:B46)</f>
        <v>279457.53999999998</v>
      </c>
      <c r="C36" s="97">
        <f t="shared" ref="C36:E36" si="11">SUM(C37:C46)</f>
        <v>245594</v>
      </c>
      <c r="D36" s="97">
        <f t="shared" si="11"/>
        <v>386754</v>
      </c>
      <c r="E36" s="97">
        <f t="shared" si="11"/>
        <v>533932.72</v>
      </c>
      <c r="F36" s="78">
        <f t="shared" si="2"/>
        <v>191.06040939170938</v>
      </c>
      <c r="G36" s="79">
        <f t="shared" si="3"/>
        <v>138.05486691798922</v>
      </c>
    </row>
    <row r="37" spans="1:7" x14ac:dyDescent="0.25">
      <c r="A37" s="3" t="s">
        <v>57</v>
      </c>
      <c r="B37" s="4">
        <v>20941.259999999998</v>
      </c>
      <c r="C37" s="93">
        <v>7894</v>
      </c>
      <c r="D37" s="93">
        <v>40000</v>
      </c>
      <c r="E37" s="93">
        <v>38752.379999999997</v>
      </c>
      <c r="F37" s="80">
        <f t="shared" si="2"/>
        <v>185.05276186819702</v>
      </c>
      <c r="G37" s="81">
        <f t="shared" si="3"/>
        <v>96.880949999999984</v>
      </c>
    </row>
    <row r="38" spans="1:7" ht="26.25" x14ac:dyDescent="0.25">
      <c r="A38" s="3" t="s">
        <v>58</v>
      </c>
      <c r="B38" s="4">
        <v>55490.34</v>
      </c>
      <c r="C38" s="93">
        <v>111000</v>
      </c>
      <c r="D38" s="93">
        <v>110880</v>
      </c>
      <c r="E38" s="93">
        <v>149153.32999999999</v>
      </c>
      <c r="F38" s="80">
        <f t="shared" si="2"/>
        <v>268.79152299301103</v>
      </c>
      <c r="G38" s="81">
        <f t="shared" si="3"/>
        <v>134.517794011544</v>
      </c>
    </row>
    <row r="39" spans="1:7" ht="26.25" x14ac:dyDescent="0.25">
      <c r="A39" s="3" t="s">
        <v>59</v>
      </c>
      <c r="B39" s="4">
        <v>102992.34</v>
      </c>
      <c r="C39" s="93">
        <v>35500</v>
      </c>
      <c r="D39" s="93">
        <v>60000</v>
      </c>
      <c r="E39" s="93">
        <v>80147</v>
      </c>
      <c r="F39" s="80">
        <f t="shared" si="2"/>
        <v>77.818408631166164</v>
      </c>
      <c r="G39" s="81">
        <f t="shared" si="3"/>
        <v>133.57833333333332</v>
      </c>
    </row>
    <row r="40" spans="1:7" x14ac:dyDescent="0.25">
      <c r="A40" s="3" t="s">
        <v>60</v>
      </c>
      <c r="B40" s="4">
        <v>17200</v>
      </c>
      <c r="C40" s="93">
        <v>433</v>
      </c>
      <c r="D40" s="93">
        <v>299</v>
      </c>
      <c r="E40" s="93">
        <v>8000</v>
      </c>
      <c r="F40" s="80">
        <f t="shared" si="2"/>
        <v>46.511627906976742</v>
      </c>
      <c r="G40" s="81">
        <f t="shared" si="3"/>
        <v>2675.5852842809363</v>
      </c>
    </row>
    <row r="41" spans="1:7" ht="26.25" x14ac:dyDescent="0.25">
      <c r="A41" s="3" t="s">
        <v>61</v>
      </c>
      <c r="B41" s="4">
        <v>10288.31</v>
      </c>
      <c r="C41" s="93">
        <v>50000</v>
      </c>
      <c r="D41" s="93">
        <v>68441</v>
      </c>
      <c r="E41" s="93">
        <v>137135.85</v>
      </c>
      <c r="F41" s="80">
        <f t="shared" si="2"/>
        <v>1332.9288289330318</v>
      </c>
      <c r="G41" s="81">
        <f t="shared" si="3"/>
        <v>200.37090340585323</v>
      </c>
    </row>
    <row r="42" spans="1:7" ht="26.25" x14ac:dyDescent="0.25">
      <c r="A42" s="3" t="s">
        <v>62</v>
      </c>
      <c r="B42" s="4">
        <v>41865</v>
      </c>
      <c r="C42" s="93">
        <v>50000</v>
      </c>
      <c r="D42" s="93">
        <v>106435</v>
      </c>
      <c r="E42" s="93">
        <v>116511.51</v>
      </c>
      <c r="F42" s="80">
        <f t="shared" si="2"/>
        <v>278.30290218559657</v>
      </c>
      <c r="G42" s="81">
        <f t="shared" si="3"/>
        <v>109.46728989524121</v>
      </c>
    </row>
    <row r="43" spans="1:7" ht="26.25" x14ac:dyDescent="0.25">
      <c r="A43" s="3" t="s">
        <v>63</v>
      </c>
      <c r="B43" s="4">
        <v>30680.29</v>
      </c>
      <c r="C43" s="93">
        <v>1067</v>
      </c>
      <c r="D43" s="93">
        <v>699</v>
      </c>
      <c r="E43" s="93">
        <v>4232.6499999999996</v>
      </c>
      <c r="F43" s="80">
        <f t="shared" si="2"/>
        <v>13.795990846240368</v>
      </c>
      <c r="G43" s="81">
        <f t="shared" si="3"/>
        <v>605.52932761087254</v>
      </c>
    </row>
    <row r="44" spans="1:7" ht="26.25" x14ac:dyDescent="0.25">
      <c r="A44" s="3" t="s">
        <v>64</v>
      </c>
      <c r="B44" s="5"/>
      <c r="C44" s="93"/>
      <c r="D44" s="93"/>
      <c r="E44" s="107"/>
      <c r="F44" s="80"/>
      <c r="G44" s="81" t="e">
        <f t="shared" si="3"/>
        <v>#DIV/0!</v>
      </c>
    </row>
    <row r="45" spans="1:7" x14ac:dyDescent="0.25">
      <c r="A45" s="3" t="s">
        <v>46</v>
      </c>
      <c r="B45" s="5"/>
      <c r="C45" s="93"/>
      <c r="D45" s="93">
        <v>35429</v>
      </c>
      <c r="E45" s="93"/>
      <c r="F45" s="80"/>
      <c r="G45" s="81">
        <f t="shared" si="3"/>
        <v>0</v>
      </c>
    </row>
    <row r="46" spans="1:7" x14ac:dyDescent="0.25">
      <c r="A46" s="3" t="s">
        <v>45</v>
      </c>
      <c r="B46" s="5"/>
      <c r="C46" s="93">
        <v>-10300</v>
      </c>
      <c r="D46" s="93">
        <v>-35429</v>
      </c>
      <c r="E46" s="93"/>
      <c r="F46" s="78"/>
      <c r="G46" s="79">
        <f t="shared" si="3"/>
        <v>0</v>
      </c>
    </row>
    <row r="47" spans="1:7" x14ac:dyDescent="0.25">
      <c r="A47" s="1" t="s">
        <v>65</v>
      </c>
      <c r="B47" s="11">
        <f>B48</f>
        <v>7681.4</v>
      </c>
      <c r="C47" s="97">
        <f t="shared" ref="C47:E47" si="12">C48</f>
        <v>3000</v>
      </c>
      <c r="D47" s="97">
        <f t="shared" si="12"/>
        <v>6279</v>
      </c>
      <c r="E47" s="97">
        <f t="shared" si="12"/>
        <v>3100</v>
      </c>
      <c r="F47" s="78">
        <f t="shared" si="2"/>
        <v>40.357226547243997</v>
      </c>
      <c r="G47" s="79">
        <f t="shared" si="3"/>
        <v>49.370918936136327</v>
      </c>
    </row>
    <row r="48" spans="1:7" x14ac:dyDescent="0.25">
      <c r="A48" s="1" t="s">
        <v>66</v>
      </c>
      <c r="B48" s="11">
        <f>SUM(B49:B50)</f>
        <v>7681.4</v>
      </c>
      <c r="C48" s="97">
        <f>SUM(C49:C50)</f>
        <v>3000</v>
      </c>
      <c r="D48" s="97">
        <f>SUM(D49:D50)</f>
        <v>6279</v>
      </c>
      <c r="E48" s="97">
        <f>SUM(E49:E50)</f>
        <v>3100</v>
      </c>
      <c r="F48" s="78">
        <f t="shared" si="2"/>
        <v>40.357226547243997</v>
      </c>
      <c r="G48" s="79">
        <f t="shared" si="3"/>
        <v>49.370918936136327</v>
      </c>
    </row>
    <row r="49" spans="1:10" x14ac:dyDescent="0.25">
      <c r="A49" s="3" t="s">
        <v>67</v>
      </c>
      <c r="B49" s="10">
        <v>7681.4</v>
      </c>
      <c r="C49" s="93">
        <v>3000</v>
      </c>
      <c r="D49" s="93">
        <v>500</v>
      </c>
      <c r="E49" s="93">
        <v>3100</v>
      </c>
      <c r="F49" s="80">
        <f t="shared" si="2"/>
        <v>40.357226547243997</v>
      </c>
      <c r="G49" s="81">
        <f t="shared" si="3"/>
        <v>620</v>
      </c>
    </row>
    <row r="50" spans="1:10" x14ac:dyDescent="0.25">
      <c r="A50" s="3" t="s">
        <v>46</v>
      </c>
      <c r="B50" s="5"/>
      <c r="C50" s="93"/>
      <c r="D50" s="93">
        <v>5779</v>
      </c>
      <c r="E50" s="107"/>
      <c r="F50" s="80"/>
      <c r="G50" s="81">
        <f t="shared" si="3"/>
        <v>0</v>
      </c>
    </row>
    <row r="51" spans="1:10" ht="26.25" x14ac:dyDescent="0.25">
      <c r="A51" s="1" t="s">
        <v>68</v>
      </c>
      <c r="B51" s="11">
        <f>SUM(B53:B55)</f>
        <v>1527</v>
      </c>
      <c r="C51" s="97">
        <f>C52</f>
        <v>5000</v>
      </c>
      <c r="D51" s="97">
        <f>D52</f>
        <v>5000</v>
      </c>
      <c r="E51" s="97">
        <f>E52</f>
        <v>0</v>
      </c>
      <c r="F51" s="78">
        <f t="shared" si="2"/>
        <v>0</v>
      </c>
      <c r="G51" s="79">
        <f t="shared" si="3"/>
        <v>0</v>
      </c>
    </row>
    <row r="52" spans="1:10" ht="26.25" x14ac:dyDescent="0.25">
      <c r="A52" s="1" t="s">
        <v>69</v>
      </c>
      <c r="B52" s="2">
        <f>SUM(B53:B56)</f>
        <v>1527</v>
      </c>
      <c r="C52" s="97">
        <f>SUM(C53:C56)</f>
        <v>5000</v>
      </c>
      <c r="D52" s="97">
        <f>SUM(D53:D56)</f>
        <v>5000</v>
      </c>
      <c r="E52" s="97">
        <v>0</v>
      </c>
      <c r="F52" s="78">
        <f t="shared" si="2"/>
        <v>0</v>
      </c>
      <c r="G52" s="79">
        <f t="shared" si="3"/>
        <v>0</v>
      </c>
    </row>
    <row r="53" spans="1:10" x14ac:dyDescent="0.25">
      <c r="A53" s="3" t="s">
        <v>70</v>
      </c>
      <c r="B53" s="5"/>
      <c r="C53" s="93"/>
      <c r="D53" s="93"/>
      <c r="E53" s="107"/>
      <c r="F53" s="78"/>
      <c r="G53" s="79"/>
    </row>
    <row r="54" spans="1:10" x14ac:dyDescent="0.25">
      <c r="A54" s="3" t="s">
        <v>71</v>
      </c>
      <c r="B54" s="5">
        <v>1527</v>
      </c>
      <c r="C54" s="93"/>
      <c r="D54" s="93"/>
      <c r="E54" s="107"/>
      <c r="F54" s="78">
        <f t="shared" si="2"/>
        <v>0</v>
      </c>
      <c r="G54" s="79"/>
    </row>
    <row r="55" spans="1:10" x14ac:dyDescent="0.25">
      <c r="A55" s="3" t="s">
        <v>72</v>
      </c>
      <c r="B55" s="5"/>
      <c r="C55" s="93">
        <v>5000</v>
      </c>
      <c r="D55" s="93">
        <v>789</v>
      </c>
      <c r="E55" s="107"/>
      <c r="F55" s="78" t="e">
        <f t="shared" si="2"/>
        <v>#DIV/0!</v>
      </c>
      <c r="G55" s="79"/>
    </row>
    <row r="56" spans="1:10" x14ac:dyDescent="0.25">
      <c r="A56" s="3" t="s">
        <v>46</v>
      </c>
      <c r="B56" s="5"/>
      <c r="C56" s="117"/>
      <c r="D56" s="93">
        <v>4211</v>
      </c>
      <c r="E56" s="107"/>
      <c r="F56" s="80"/>
      <c r="G56" s="81">
        <f t="shared" si="3"/>
        <v>0</v>
      </c>
    </row>
    <row r="57" spans="1:10" x14ac:dyDescent="0.25">
      <c r="A57" s="22" t="s">
        <v>73</v>
      </c>
      <c r="B57" s="23">
        <f>B58+B83</f>
        <v>1744946.48</v>
      </c>
      <c r="C57" s="108">
        <f>C59+C84+C128+C142+C184+C190</f>
        <v>1809659</v>
      </c>
      <c r="D57" s="108">
        <f>D59+D84+D128+D142+D184+D190</f>
        <v>2005000</v>
      </c>
      <c r="E57" s="108">
        <f>E58+E83</f>
        <v>2046114.9</v>
      </c>
      <c r="F57" s="34">
        <f>+E57/B57*100</f>
        <v>117.25946459973946</v>
      </c>
      <c r="G57" s="34">
        <f>+E57/D57*100</f>
        <v>102.05061845386534</v>
      </c>
    </row>
    <row r="58" spans="1:10" x14ac:dyDescent="0.25">
      <c r="A58" s="24" t="s">
        <v>35</v>
      </c>
      <c r="B58" s="62">
        <f t="shared" ref="B58:E59" si="13">B59</f>
        <v>922860.23</v>
      </c>
      <c r="C58" s="109">
        <f t="shared" si="13"/>
        <v>970000</v>
      </c>
      <c r="D58" s="109">
        <f t="shared" si="13"/>
        <v>979000</v>
      </c>
      <c r="E58" s="109">
        <f t="shared" si="13"/>
        <v>930056.38</v>
      </c>
      <c r="F58" s="66">
        <f>E58/B58*100</f>
        <v>100.77976596737732</v>
      </c>
      <c r="G58" s="66">
        <f>E58/D58*100</f>
        <v>95.000651685393251</v>
      </c>
    </row>
    <row r="59" spans="1:10" x14ac:dyDescent="0.25">
      <c r="A59" s="28" t="s">
        <v>36</v>
      </c>
      <c r="B59" s="63">
        <f t="shared" si="13"/>
        <v>922860.23</v>
      </c>
      <c r="C59" s="110">
        <f t="shared" si="13"/>
        <v>970000</v>
      </c>
      <c r="D59" s="110">
        <f t="shared" si="13"/>
        <v>979000</v>
      </c>
      <c r="E59" s="110">
        <f t="shared" si="13"/>
        <v>930056.38</v>
      </c>
      <c r="F59" s="67">
        <f>E59/B59*100</f>
        <v>100.77976596737732</v>
      </c>
      <c r="G59" s="67">
        <f>E59/D59*100</f>
        <v>95.000651685393251</v>
      </c>
    </row>
    <row r="60" spans="1:10" x14ac:dyDescent="0.25">
      <c r="A60" s="28" t="s">
        <v>37</v>
      </c>
      <c r="B60" s="63">
        <f>SUM(B61:B82)</f>
        <v>922860.23</v>
      </c>
      <c r="C60" s="110">
        <f t="shared" ref="C60:E60" si="14">SUM(C61:C82)</f>
        <v>970000</v>
      </c>
      <c r="D60" s="110">
        <f t="shared" si="14"/>
        <v>979000</v>
      </c>
      <c r="E60" s="110">
        <f t="shared" si="14"/>
        <v>930056.38</v>
      </c>
      <c r="F60" s="67">
        <f t="shared" ref="F60:F122" si="15">E60/B60*100</f>
        <v>100.77976596737732</v>
      </c>
      <c r="G60" s="67">
        <f t="shared" ref="G60:G122" si="16">E60/D60*100</f>
        <v>95.000651685393251</v>
      </c>
    </row>
    <row r="61" spans="1:10" x14ac:dyDescent="0.25">
      <c r="A61" s="36" t="s">
        <v>74</v>
      </c>
      <c r="B61" s="64">
        <v>618109.82999999996</v>
      </c>
      <c r="C61" s="94">
        <v>745000</v>
      </c>
      <c r="D61" s="94">
        <v>729000</v>
      </c>
      <c r="E61" s="94">
        <v>694802.42</v>
      </c>
      <c r="F61" s="69">
        <f t="shared" si="15"/>
        <v>112.40759914787313</v>
      </c>
      <c r="G61" s="69">
        <f t="shared" si="16"/>
        <v>95.308973936899861</v>
      </c>
    </row>
    <row r="62" spans="1:10" x14ac:dyDescent="0.25">
      <c r="A62" s="36" t="s">
        <v>75</v>
      </c>
      <c r="B62" s="64">
        <v>22308.45</v>
      </c>
      <c r="C62" s="94">
        <v>20400</v>
      </c>
      <c r="D62" s="94">
        <v>21000</v>
      </c>
      <c r="E62" s="94">
        <v>20936.990000000002</v>
      </c>
      <c r="F62" s="69">
        <f t="shared" si="15"/>
        <v>93.852284672399918</v>
      </c>
      <c r="G62" s="69">
        <f t="shared" si="16"/>
        <v>99.699952380952382</v>
      </c>
    </row>
    <row r="63" spans="1:10" x14ac:dyDescent="0.25">
      <c r="A63" s="36" t="s">
        <v>76</v>
      </c>
      <c r="B63" s="64">
        <v>102332.53</v>
      </c>
      <c r="C63" s="94">
        <v>145000</v>
      </c>
      <c r="D63" s="94">
        <v>129000</v>
      </c>
      <c r="E63" s="94">
        <v>114991.12</v>
      </c>
      <c r="F63" s="69">
        <f t="shared" si="15"/>
        <v>112.37005476166766</v>
      </c>
      <c r="G63" s="69">
        <f t="shared" si="16"/>
        <v>89.140403100775188</v>
      </c>
    </row>
    <row r="64" spans="1:10" x14ac:dyDescent="0.25">
      <c r="A64" s="36" t="s">
        <v>77</v>
      </c>
      <c r="B64" s="65">
        <v>3000</v>
      </c>
      <c r="C64" s="94">
        <v>1000</v>
      </c>
      <c r="D64" s="94">
        <v>2000</v>
      </c>
      <c r="E64" s="94">
        <v>2000</v>
      </c>
      <c r="F64" s="69">
        <f t="shared" si="15"/>
        <v>66.666666666666657</v>
      </c>
      <c r="G64" s="69">
        <f t="shared" si="16"/>
        <v>100</v>
      </c>
      <c r="J64" s="46"/>
    </row>
    <row r="65" spans="1:7" x14ac:dyDescent="0.25">
      <c r="A65" s="36" t="s">
        <v>78</v>
      </c>
      <c r="B65" s="64">
        <v>26609.42</v>
      </c>
      <c r="C65" s="94">
        <v>30000</v>
      </c>
      <c r="D65" s="94">
        <v>27000</v>
      </c>
      <c r="E65" s="94">
        <v>26325.85</v>
      </c>
      <c r="F65" s="69">
        <f t="shared" si="15"/>
        <v>98.934324761682149</v>
      </c>
      <c r="G65" s="69">
        <f t="shared" si="16"/>
        <v>97.503148148148142</v>
      </c>
    </row>
    <row r="66" spans="1:7" x14ac:dyDescent="0.25">
      <c r="A66" s="36" t="s">
        <v>79</v>
      </c>
      <c r="B66" s="65">
        <v>2000</v>
      </c>
      <c r="C66" s="94">
        <v>500</v>
      </c>
      <c r="D66" s="94">
        <v>500</v>
      </c>
      <c r="E66" s="94">
        <v>500</v>
      </c>
      <c r="F66" s="69">
        <f t="shared" si="15"/>
        <v>25</v>
      </c>
      <c r="G66" s="69">
        <f t="shared" si="16"/>
        <v>100</v>
      </c>
    </row>
    <row r="67" spans="1:7" x14ac:dyDescent="0.25">
      <c r="A67" s="36" t="s">
        <v>80</v>
      </c>
      <c r="B67" s="65">
        <v>2000</v>
      </c>
      <c r="C67" s="94">
        <v>500</v>
      </c>
      <c r="D67" s="94">
        <v>500</v>
      </c>
      <c r="E67" s="94">
        <v>500</v>
      </c>
      <c r="F67" s="69">
        <f t="shared" si="15"/>
        <v>25</v>
      </c>
      <c r="G67" s="69">
        <f t="shared" si="16"/>
        <v>100</v>
      </c>
    </row>
    <row r="68" spans="1:7" x14ac:dyDescent="0.25">
      <c r="A68" s="36" t="s">
        <v>81</v>
      </c>
      <c r="B68" s="64">
        <v>50000</v>
      </c>
      <c r="C68" s="94">
        <v>10000</v>
      </c>
      <c r="D68" s="94">
        <v>15000</v>
      </c>
      <c r="E68" s="94">
        <v>15000</v>
      </c>
      <c r="F68" s="69">
        <f t="shared" si="15"/>
        <v>30</v>
      </c>
      <c r="G68" s="69">
        <f t="shared" si="16"/>
        <v>100</v>
      </c>
    </row>
    <row r="69" spans="1:7" x14ac:dyDescent="0.25">
      <c r="A69" s="36" t="s">
        <v>82</v>
      </c>
      <c r="B69" s="65">
        <v>1200</v>
      </c>
      <c r="C69" s="94">
        <v>1000</v>
      </c>
      <c r="D69" s="94">
        <v>5000</v>
      </c>
      <c r="E69" s="94">
        <v>5000</v>
      </c>
      <c r="F69" s="69">
        <f t="shared" si="15"/>
        <v>416.66666666666669</v>
      </c>
      <c r="G69" s="69">
        <f t="shared" si="16"/>
        <v>100</v>
      </c>
    </row>
    <row r="70" spans="1:7" x14ac:dyDescent="0.25">
      <c r="A70" s="36" t="s">
        <v>83</v>
      </c>
      <c r="B70" s="65">
        <v>1000</v>
      </c>
      <c r="C70" s="94">
        <v>500</v>
      </c>
      <c r="D70" s="94">
        <v>500</v>
      </c>
      <c r="E70" s="94">
        <v>500</v>
      </c>
      <c r="F70" s="69">
        <f t="shared" si="15"/>
        <v>50</v>
      </c>
      <c r="G70" s="69">
        <f t="shared" si="16"/>
        <v>100</v>
      </c>
    </row>
    <row r="71" spans="1:7" x14ac:dyDescent="0.25">
      <c r="A71" s="36" t="s">
        <v>84</v>
      </c>
      <c r="B71" s="65">
        <v>4000</v>
      </c>
      <c r="C71" s="94">
        <v>2000</v>
      </c>
      <c r="D71" s="94">
        <v>2000</v>
      </c>
      <c r="E71" s="94">
        <v>2000</v>
      </c>
      <c r="F71" s="69">
        <f t="shared" si="15"/>
        <v>50</v>
      </c>
      <c r="G71" s="69">
        <f t="shared" si="16"/>
        <v>100</v>
      </c>
    </row>
    <row r="72" spans="1:7" x14ac:dyDescent="0.25">
      <c r="A72" s="36" t="s">
        <v>85</v>
      </c>
      <c r="B72" s="64">
        <v>40000</v>
      </c>
      <c r="C72" s="94">
        <v>4100</v>
      </c>
      <c r="D72" s="94">
        <v>20000</v>
      </c>
      <c r="E72" s="94">
        <v>20000</v>
      </c>
      <c r="F72" s="69">
        <f t="shared" si="15"/>
        <v>50</v>
      </c>
      <c r="G72" s="69">
        <f t="shared" si="16"/>
        <v>100</v>
      </c>
    </row>
    <row r="73" spans="1:7" x14ac:dyDescent="0.25">
      <c r="A73" s="36" t="s">
        <v>86</v>
      </c>
      <c r="B73" s="65">
        <v>3000</v>
      </c>
      <c r="C73" s="94">
        <v>500</v>
      </c>
      <c r="D73" s="94">
        <v>500</v>
      </c>
      <c r="E73" s="94">
        <v>500</v>
      </c>
      <c r="F73" s="69">
        <f t="shared" si="15"/>
        <v>16.666666666666664</v>
      </c>
      <c r="G73" s="69">
        <f t="shared" si="16"/>
        <v>100</v>
      </c>
    </row>
    <row r="74" spans="1:7" x14ac:dyDescent="0.25">
      <c r="A74" s="36" t="s">
        <v>87</v>
      </c>
      <c r="B74" s="64">
        <v>2000</v>
      </c>
      <c r="C74" s="94">
        <v>500</v>
      </c>
      <c r="D74" s="94">
        <v>500</v>
      </c>
      <c r="E74" s="94">
        <v>500</v>
      </c>
      <c r="F74" s="69">
        <f t="shared" si="15"/>
        <v>25</v>
      </c>
      <c r="G74" s="69">
        <f t="shared" si="16"/>
        <v>100</v>
      </c>
    </row>
    <row r="75" spans="1:7" x14ac:dyDescent="0.25">
      <c r="A75" s="36" t="s">
        <v>88</v>
      </c>
      <c r="B75" s="65">
        <v>1000</v>
      </c>
      <c r="C75" s="94">
        <v>500</v>
      </c>
      <c r="D75" s="94">
        <v>500</v>
      </c>
      <c r="E75" s="94">
        <v>500</v>
      </c>
      <c r="F75" s="69">
        <f t="shared" si="15"/>
        <v>50</v>
      </c>
      <c r="G75" s="69">
        <f t="shared" si="16"/>
        <v>100</v>
      </c>
    </row>
    <row r="76" spans="1:7" x14ac:dyDescent="0.25">
      <c r="A76" s="36" t="s">
        <v>89</v>
      </c>
      <c r="B76" s="65">
        <v>1000</v>
      </c>
      <c r="C76" s="94">
        <v>1000</v>
      </c>
      <c r="D76" s="94">
        <v>1000</v>
      </c>
      <c r="E76" s="94">
        <v>1000</v>
      </c>
      <c r="F76" s="69">
        <f t="shared" si="15"/>
        <v>100</v>
      </c>
      <c r="G76" s="69">
        <f t="shared" si="16"/>
        <v>100</v>
      </c>
    </row>
    <row r="77" spans="1:7" x14ac:dyDescent="0.25">
      <c r="A77" s="36" t="s">
        <v>90</v>
      </c>
      <c r="B77" s="65">
        <v>4000</v>
      </c>
      <c r="C77" s="94">
        <v>500</v>
      </c>
      <c r="D77" s="94">
        <v>8500</v>
      </c>
      <c r="E77" s="94">
        <v>8500</v>
      </c>
      <c r="F77" s="69">
        <f t="shared" si="15"/>
        <v>212.5</v>
      </c>
      <c r="G77" s="69">
        <f t="shared" si="16"/>
        <v>100</v>
      </c>
    </row>
    <row r="78" spans="1:7" x14ac:dyDescent="0.25">
      <c r="A78" s="36" t="s">
        <v>91</v>
      </c>
      <c r="B78" s="64">
        <v>16000</v>
      </c>
      <c r="C78" s="94">
        <v>3000</v>
      </c>
      <c r="D78" s="94">
        <v>7500</v>
      </c>
      <c r="E78" s="94">
        <v>7500</v>
      </c>
      <c r="F78" s="69">
        <f t="shared" si="15"/>
        <v>46.875</v>
      </c>
      <c r="G78" s="69">
        <f t="shared" si="16"/>
        <v>100</v>
      </c>
    </row>
    <row r="79" spans="1:7" x14ac:dyDescent="0.25">
      <c r="A79" s="36" t="s">
        <v>92</v>
      </c>
      <c r="B79" s="64">
        <v>4000</v>
      </c>
      <c r="C79" s="94">
        <v>500</v>
      </c>
      <c r="D79" s="94">
        <v>500</v>
      </c>
      <c r="E79" s="94">
        <v>500</v>
      </c>
      <c r="F79" s="69">
        <f t="shared" si="15"/>
        <v>12.5</v>
      </c>
      <c r="G79" s="69">
        <f t="shared" si="16"/>
        <v>100</v>
      </c>
    </row>
    <row r="80" spans="1:7" ht="26.25" x14ac:dyDescent="0.25">
      <c r="A80" s="36" t="s">
        <v>93</v>
      </c>
      <c r="B80" s="64">
        <v>5000</v>
      </c>
      <c r="C80" s="94">
        <v>1000</v>
      </c>
      <c r="D80" s="94">
        <v>2000</v>
      </c>
      <c r="E80" s="94">
        <v>2000</v>
      </c>
      <c r="F80" s="69">
        <f t="shared" si="15"/>
        <v>40</v>
      </c>
      <c r="G80" s="69">
        <f t="shared" si="16"/>
        <v>100</v>
      </c>
    </row>
    <row r="81" spans="1:7" x14ac:dyDescent="0.25">
      <c r="A81" s="36" t="s">
        <v>94</v>
      </c>
      <c r="B81" s="64">
        <v>13000</v>
      </c>
      <c r="C81" s="94">
        <v>2000</v>
      </c>
      <c r="D81" s="94">
        <v>6000</v>
      </c>
      <c r="E81" s="94">
        <v>6000</v>
      </c>
      <c r="F81" s="69">
        <f t="shared" si="15"/>
        <v>46.153846153846153</v>
      </c>
      <c r="G81" s="69">
        <f t="shared" si="16"/>
        <v>100</v>
      </c>
    </row>
    <row r="82" spans="1:7" x14ac:dyDescent="0.25">
      <c r="A82" s="36" t="s">
        <v>95</v>
      </c>
      <c r="B82" s="65">
        <v>1300</v>
      </c>
      <c r="C82" s="94">
        <v>500</v>
      </c>
      <c r="D82" s="94">
        <v>500</v>
      </c>
      <c r="E82" s="94">
        <v>500</v>
      </c>
      <c r="F82" s="69">
        <f t="shared" si="15"/>
        <v>38.461538461538467</v>
      </c>
      <c r="G82" s="69">
        <f t="shared" si="16"/>
        <v>100</v>
      </c>
    </row>
    <row r="83" spans="1:7" ht="26.25" x14ac:dyDescent="0.25">
      <c r="A83" s="24" t="s">
        <v>39</v>
      </c>
      <c r="B83" s="62">
        <f>B84+B128+B142+B184+B190</f>
        <v>822086.25000000012</v>
      </c>
      <c r="C83" s="109">
        <f>C84+C128+C142+C184+C190</f>
        <v>839659</v>
      </c>
      <c r="D83" s="109">
        <f>D84+D128+D142+D184+D190</f>
        <v>1026000</v>
      </c>
      <c r="E83" s="109">
        <f>E84+E128+E142+E184+E190</f>
        <v>1116058.5199999998</v>
      </c>
      <c r="F83" s="69">
        <f t="shared" si="15"/>
        <v>135.75929776224814</v>
      </c>
      <c r="G83" s="69">
        <f t="shared" si="16"/>
        <v>108.77763352826508</v>
      </c>
    </row>
    <row r="84" spans="1:7" x14ac:dyDescent="0.25">
      <c r="A84" s="28" t="s">
        <v>40</v>
      </c>
      <c r="B84" s="63">
        <f>B85</f>
        <v>454121.91000000003</v>
      </c>
      <c r="C84" s="110">
        <f>C85</f>
        <v>477016</v>
      </c>
      <c r="D84" s="110">
        <f>D85</f>
        <v>477016</v>
      </c>
      <c r="E84" s="110">
        <f>E85</f>
        <v>486534.53999999992</v>
      </c>
      <c r="F84" s="69">
        <f t="shared" si="15"/>
        <v>107.13742924229308</v>
      </c>
      <c r="G84" s="69">
        <f t="shared" si="16"/>
        <v>101.9954341154175</v>
      </c>
    </row>
    <row r="85" spans="1:7" x14ac:dyDescent="0.25">
      <c r="A85" s="28" t="s">
        <v>41</v>
      </c>
      <c r="B85" s="63">
        <f>SUM(B86:B126)</f>
        <v>454121.91000000003</v>
      </c>
      <c r="C85" s="110">
        <f>SUM(C86:C127)</f>
        <v>477016</v>
      </c>
      <c r="D85" s="110">
        <f>SUM(D86:D126)</f>
        <v>477016</v>
      </c>
      <c r="E85" s="110">
        <f>SUM(E86:E127)</f>
        <v>486534.53999999992</v>
      </c>
      <c r="F85" s="69">
        <f t="shared" si="15"/>
        <v>107.13742924229308</v>
      </c>
      <c r="G85" s="69">
        <f t="shared" si="16"/>
        <v>101.9954341154175</v>
      </c>
    </row>
    <row r="86" spans="1:7" x14ac:dyDescent="0.25">
      <c r="A86" s="36" t="s">
        <v>74</v>
      </c>
      <c r="B86" s="64">
        <v>194164.04</v>
      </c>
      <c r="C86" s="93">
        <v>200266</v>
      </c>
      <c r="D86" s="93">
        <v>199216</v>
      </c>
      <c r="E86" s="94">
        <v>165897.59</v>
      </c>
      <c r="F86" s="69">
        <f t="shared" si="15"/>
        <v>85.441974734353494</v>
      </c>
      <c r="G86" s="69">
        <f t="shared" si="16"/>
        <v>83.275233916954463</v>
      </c>
    </row>
    <row r="87" spans="1:7" x14ac:dyDescent="0.25">
      <c r="A87" s="36" t="s">
        <v>75</v>
      </c>
      <c r="B87" s="64">
        <v>8807.3799999999992</v>
      </c>
      <c r="C87" s="93">
        <v>9500</v>
      </c>
      <c r="D87" s="93">
        <v>9500</v>
      </c>
      <c r="E87" s="94">
        <v>7885.41</v>
      </c>
      <c r="F87" s="69">
        <f t="shared" si="15"/>
        <v>89.531847155453733</v>
      </c>
      <c r="G87" s="69">
        <f t="shared" si="16"/>
        <v>83.004315789473679</v>
      </c>
    </row>
    <row r="88" spans="1:7" x14ac:dyDescent="0.25">
      <c r="A88" s="36" t="s">
        <v>76</v>
      </c>
      <c r="B88" s="64">
        <v>31889.83</v>
      </c>
      <c r="C88" s="93">
        <v>33050</v>
      </c>
      <c r="D88" s="93">
        <v>31800</v>
      </c>
      <c r="E88" s="94">
        <v>29647.86</v>
      </c>
      <c r="F88" s="69">
        <f t="shared" si="15"/>
        <v>92.96963953711888</v>
      </c>
      <c r="G88" s="69">
        <f t="shared" si="16"/>
        <v>93.232264150943394</v>
      </c>
    </row>
    <row r="89" spans="1:7" x14ac:dyDescent="0.25">
      <c r="A89" s="36" t="s">
        <v>77</v>
      </c>
      <c r="B89" s="64">
        <v>6983.28</v>
      </c>
      <c r="C89" s="93">
        <v>5000</v>
      </c>
      <c r="D89" s="93">
        <v>3000</v>
      </c>
      <c r="E89" s="94">
        <v>2240.37</v>
      </c>
      <c r="F89" s="69">
        <f t="shared" si="15"/>
        <v>32.081915661408395</v>
      </c>
      <c r="G89" s="69">
        <f t="shared" si="16"/>
        <v>74.679000000000002</v>
      </c>
    </row>
    <row r="90" spans="1:7" x14ac:dyDescent="0.25">
      <c r="A90" s="36" t="s">
        <v>78</v>
      </c>
      <c r="B90" s="64">
        <v>5890.69</v>
      </c>
      <c r="C90" s="93">
        <v>10800</v>
      </c>
      <c r="D90" s="93">
        <v>7800</v>
      </c>
      <c r="E90" s="94">
        <v>4920.6899999999996</v>
      </c>
      <c r="F90" s="69">
        <f t="shared" si="15"/>
        <v>83.533338199769474</v>
      </c>
      <c r="G90" s="69">
        <f t="shared" si="16"/>
        <v>63.08576923076923</v>
      </c>
    </row>
    <row r="91" spans="1:7" x14ac:dyDescent="0.25">
      <c r="A91" s="36" t="s">
        <v>79</v>
      </c>
      <c r="B91" s="65">
        <v>2117.77</v>
      </c>
      <c r="C91" s="93">
        <v>3000</v>
      </c>
      <c r="D91" s="93">
        <v>2000</v>
      </c>
      <c r="E91" s="94">
        <v>1097</v>
      </c>
      <c r="F91" s="69">
        <f t="shared" si="15"/>
        <v>51.799770513322976</v>
      </c>
      <c r="G91" s="69">
        <f t="shared" si="16"/>
        <v>54.85</v>
      </c>
    </row>
    <row r="92" spans="1:7" x14ac:dyDescent="0.25">
      <c r="A92" s="36" t="s">
        <v>80</v>
      </c>
      <c r="B92" s="64">
        <v>4809.3999999999996</v>
      </c>
      <c r="C92" s="93">
        <v>10000</v>
      </c>
      <c r="D92" s="93">
        <v>8000</v>
      </c>
      <c r="E92" s="94">
        <v>8330.41</v>
      </c>
      <c r="F92" s="69">
        <f t="shared" si="15"/>
        <v>173.21100345157402</v>
      </c>
      <c r="G92" s="69">
        <f t="shared" si="16"/>
        <v>104.13012500000001</v>
      </c>
    </row>
    <row r="93" spans="1:7" x14ac:dyDescent="0.25">
      <c r="A93" s="36" t="s">
        <v>96</v>
      </c>
      <c r="B93" s="64">
        <v>27374.22</v>
      </c>
      <c r="C93" s="93">
        <v>10000</v>
      </c>
      <c r="D93" s="93">
        <v>22000</v>
      </c>
      <c r="E93" s="94">
        <v>37671.379999999997</v>
      </c>
      <c r="F93" s="69">
        <f t="shared" si="15"/>
        <v>137.61626815302864</v>
      </c>
      <c r="G93" s="69">
        <f t="shared" si="16"/>
        <v>171.23354545454544</v>
      </c>
    </row>
    <row r="94" spans="1:7" x14ac:dyDescent="0.25">
      <c r="A94" s="36" t="s">
        <v>81</v>
      </c>
      <c r="B94" s="64">
        <v>3322.64</v>
      </c>
      <c r="C94" s="93">
        <v>20000</v>
      </c>
      <c r="D94" s="93">
        <v>18000</v>
      </c>
      <c r="E94" s="94">
        <v>29269.38</v>
      </c>
      <c r="F94" s="69">
        <f t="shared" si="15"/>
        <v>880.90735078130638</v>
      </c>
      <c r="G94" s="69">
        <f t="shared" si="16"/>
        <v>162.60766666666666</v>
      </c>
    </row>
    <row r="95" spans="1:7" x14ac:dyDescent="0.25">
      <c r="A95" s="36" t="s">
        <v>82</v>
      </c>
      <c r="B95" s="72">
        <v>10089.98</v>
      </c>
      <c r="C95" s="93">
        <v>7000</v>
      </c>
      <c r="D95" s="93">
        <v>4680</v>
      </c>
      <c r="E95" s="95">
        <v>9378.18</v>
      </c>
      <c r="F95" s="69">
        <f t="shared" si="15"/>
        <v>92.945476601539355</v>
      </c>
      <c r="G95" s="69">
        <f t="shared" si="16"/>
        <v>200.38846153846154</v>
      </c>
    </row>
    <row r="96" spans="1:7" x14ac:dyDescent="0.25">
      <c r="A96" s="36" t="s">
        <v>97</v>
      </c>
      <c r="B96" s="72">
        <v>1586</v>
      </c>
      <c r="C96" s="93">
        <v>3000</v>
      </c>
      <c r="D96" s="93">
        <v>2000</v>
      </c>
      <c r="E96" s="95">
        <v>1288.68</v>
      </c>
      <c r="F96" s="69">
        <f t="shared" si="15"/>
        <v>81.253467843631782</v>
      </c>
      <c r="G96" s="69">
        <f t="shared" si="16"/>
        <v>64.433999999999997</v>
      </c>
    </row>
    <row r="97" spans="1:7" x14ac:dyDescent="0.25">
      <c r="A97" s="36" t="s">
        <v>83</v>
      </c>
      <c r="B97" s="72">
        <v>2744.7</v>
      </c>
      <c r="C97" s="93">
        <v>6000</v>
      </c>
      <c r="D97" s="93">
        <v>2000</v>
      </c>
      <c r="E97" s="95">
        <v>3735.22</v>
      </c>
      <c r="F97" s="69">
        <f t="shared" si="15"/>
        <v>136.08846139833133</v>
      </c>
      <c r="G97" s="69">
        <f t="shared" si="16"/>
        <v>186.761</v>
      </c>
    </row>
    <row r="98" spans="1:7" x14ac:dyDescent="0.25">
      <c r="A98" s="36" t="s">
        <v>84</v>
      </c>
      <c r="B98" s="70">
        <v>8930.48</v>
      </c>
      <c r="C98" s="93">
        <v>10000</v>
      </c>
      <c r="D98" s="93">
        <v>10000</v>
      </c>
      <c r="E98" s="95">
        <v>9804.5</v>
      </c>
      <c r="F98" s="69">
        <f t="shared" si="15"/>
        <v>109.78693194542734</v>
      </c>
      <c r="G98" s="69">
        <f t="shared" si="16"/>
        <v>98.045000000000002</v>
      </c>
    </row>
    <row r="99" spans="1:7" x14ac:dyDescent="0.25">
      <c r="A99" s="36" t="s">
        <v>85</v>
      </c>
      <c r="B99" s="70">
        <v>30096.9</v>
      </c>
      <c r="C99" s="93">
        <v>27000</v>
      </c>
      <c r="D99" s="93">
        <v>27000</v>
      </c>
      <c r="E99" s="95">
        <v>30764.92</v>
      </c>
      <c r="F99" s="69">
        <f t="shared" si="15"/>
        <v>102.21956414115738</v>
      </c>
      <c r="G99" s="69">
        <f t="shared" si="16"/>
        <v>113.94414814814814</v>
      </c>
    </row>
    <row r="100" spans="1:7" x14ac:dyDescent="0.25">
      <c r="A100" s="36" t="s">
        <v>86</v>
      </c>
      <c r="B100" s="72">
        <v>3988.74</v>
      </c>
      <c r="C100" s="93">
        <v>3000</v>
      </c>
      <c r="D100" s="93">
        <v>4000</v>
      </c>
      <c r="E100" s="95">
        <v>3715.26</v>
      </c>
      <c r="F100" s="69">
        <f t="shared" si="15"/>
        <v>93.143699514132294</v>
      </c>
      <c r="G100" s="69">
        <f t="shared" si="16"/>
        <v>92.881500000000003</v>
      </c>
    </row>
    <row r="101" spans="1:7" x14ac:dyDescent="0.25">
      <c r="A101" s="36" t="s">
        <v>87</v>
      </c>
      <c r="B101" s="70">
        <v>5020.3999999999996</v>
      </c>
      <c r="C101" s="93">
        <v>4000</v>
      </c>
      <c r="D101" s="93">
        <v>4000</v>
      </c>
      <c r="E101" s="95">
        <v>7136.93</v>
      </c>
      <c r="F101" s="69">
        <f t="shared" si="15"/>
        <v>142.15859294080155</v>
      </c>
      <c r="G101" s="69">
        <f t="shared" si="16"/>
        <v>178.42325000000002</v>
      </c>
    </row>
    <row r="102" spans="1:7" x14ac:dyDescent="0.25">
      <c r="A102" s="36" t="s">
        <v>88</v>
      </c>
      <c r="B102" s="72">
        <v>5202.01</v>
      </c>
      <c r="C102" s="93">
        <v>4000</v>
      </c>
      <c r="D102" s="93">
        <v>4000</v>
      </c>
      <c r="E102" s="95">
        <v>6998.21</v>
      </c>
      <c r="F102" s="69">
        <f t="shared" si="15"/>
        <v>134.52896092087479</v>
      </c>
      <c r="G102" s="69">
        <f t="shared" si="16"/>
        <v>174.95525000000001</v>
      </c>
    </row>
    <row r="103" spans="1:7" x14ac:dyDescent="0.25">
      <c r="A103" s="36" t="s">
        <v>89</v>
      </c>
      <c r="B103" s="72">
        <v>36.119999999999997</v>
      </c>
      <c r="C103" s="93">
        <v>4000</v>
      </c>
      <c r="D103" s="93">
        <v>4000</v>
      </c>
      <c r="E103" s="95">
        <v>183.06</v>
      </c>
      <c r="F103" s="69">
        <f t="shared" si="15"/>
        <v>506.81063122923592</v>
      </c>
      <c r="G103" s="69">
        <f t="shared" si="16"/>
        <v>4.5765000000000002</v>
      </c>
    </row>
    <row r="104" spans="1:7" x14ac:dyDescent="0.25">
      <c r="A104" s="36" t="s">
        <v>90</v>
      </c>
      <c r="B104" s="70">
        <v>18777.77</v>
      </c>
      <c r="C104" s="93">
        <v>10000</v>
      </c>
      <c r="D104" s="93">
        <v>13000</v>
      </c>
      <c r="E104" s="95">
        <v>21007.56</v>
      </c>
      <c r="F104" s="69">
        <f t="shared" si="15"/>
        <v>111.87462622025939</v>
      </c>
      <c r="G104" s="69">
        <f t="shared" si="16"/>
        <v>161.5966153846154</v>
      </c>
    </row>
    <row r="105" spans="1:7" x14ac:dyDescent="0.25">
      <c r="A105" s="36" t="s">
        <v>91</v>
      </c>
      <c r="B105" s="70">
        <v>3463.06</v>
      </c>
      <c r="C105" s="93">
        <v>17000</v>
      </c>
      <c r="D105" s="93">
        <v>14000</v>
      </c>
      <c r="E105" s="95">
        <v>11694.36</v>
      </c>
      <c r="F105" s="69">
        <f t="shared" si="15"/>
        <v>337.68863375165319</v>
      </c>
      <c r="G105" s="69">
        <f t="shared" si="16"/>
        <v>83.531142857142854</v>
      </c>
    </row>
    <row r="106" spans="1:7" x14ac:dyDescent="0.25">
      <c r="A106" s="36" t="s">
        <v>92</v>
      </c>
      <c r="B106" s="70">
        <v>17224.82</v>
      </c>
      <c r="C106" s="93">
        <v>12000</v>
      </c>
      <c r="D106" s="93">
        <v>16000</v>
      </c>
      <c r="E106" s="95">
        <v>20730.16</v>
      </c>
      <c r="F106" s="69">
        <f t="shared" si="15"/>
        <v>120.35051745098062</v>
      </c>
      <c r="G106" s="69">
        <f t="shared" si="16"/>
        <v>129.5635</v>
      </c>
    </row>
    <row r="107" spans="1:7" ht="26.25" x14ac:dyDescent="0.25">
      <c r="A107" s="36" t="s">
        <v>98</v>
      </c>
      <c r="B107" s="64">
        <v>3426.87</v>
      </c>
      <c r="C107" s="93">
        <v>5000</v>
      </c>
      <c r="D107" s="93">
        <v>4000</v>
      </c>
      <c r="E107" s="94">
        <v>3633.72</v>
      </c>
      <c r="F107" s="69">
        <f t="shared" si="15"/>
        <v>106.03612042476078</v>
      </c>
      <c r="G107" s="69">
        <f t="shared" si="16"/>
        <v>90.842999999999989</v>
      </c>
    </row>
    <row r="108" spans="1:7" x14ac:dyDescent="0.25">
      <c r="A108" s="36" t="s">
        <v>94</v>
      </c>
      <c r="B108" s="64">
        <v>4233.22</v>
      </c>
      <c r="C108" s="93">
        <v>16000</v>
      </c>
      <c r="D108" s="93">
        <v>16000</v>
      </c>
      <c r="E108" s="94">
        <v>9529.7099999999991</v>
      </c>
      <c r="F108" s="69">
        <f t="shared" si="15"/>
        <v>225.11728660452323</v>
      </c>
      <c r="G108" s="69">
        <f t="shared" si="16"/>
        <v>59.5606875</v>
      </c>
    </row>
    <row r="109" spans="1:7" x14ac:dyDescent="0.25">
      <c r="A109" s="36" t="s">
        <v>99</v>
      </c>
      <c r="B109" s="64">
        <v>4174.32</v>
      </c>
      <c r="C109" s="93">
        <v>3000</v>
      </c>
      <c r="D109" s="93">
        <v>3000</v>
      </c>
      <c r="E109" s="94">
        <v>2287.46</v>
      </c>
      <c r="F109" s="69">
        <f t="shared" si="15"/>
        <v>54.798386324000084</v>
      </c>
      <c r="G109" s="69">
        <f t="shared" si="16"/>
        <v>76.248666666666665</v>
      </c>
    </row>
    <row r="110" spans="1:7" x14ac:dyDescent="0.25">
      <c r="A110" s="36" t="s">
        <v>100</v>
      </c>
      <c r="B110" s="65">
        <v>1140</v>
      </c>
      <c r="C110" s="93">
        <v>1100</v>
      </c>
      <c r="D110" s="93">
        <v>1200</v>
      </c>
      <c r="E110" s="94">
        <v>1300</v>
      </c>
      <c r="F110" s="69">
        <f t="shared" si="15"/>
        <v>114.03508771929825</v>
      </c>
      <c r="G110" s="69">
        <f t="shared" si="16"/>
        <v>108.33333333333333</v>
      </c>
    </row>
    <row r="111" spans="1:7" x14ac:dyDescent="0.25">
      <c r="A111" s="36" t="s">
        <v>101</v>
      </c>
      <c r="B111" s="70">
        <v>20892.34</v>
      </c>
      <c r="C111" s="93">
        <v>14000</v>
      </c>
      <c r="D111" s="93">
        <v>20500</v>
      </c>
      <c r="E111" s="95">
        <v>32703.54</v>
      </c>
      <c r="F111" s="69">
        <f t="shared" si="15"/>
        <v>156.53363864459416</v>
      </c>
      <c r="G111" s="69">
        <f t="shared" si="16"/>
        <v>159.52946341463414</v>
      </c>
    </row>
    <row r="112" spans="1:7" x14ac:dyDescent="0.25">
      <c r="A112" s="36" t="s">
        <v>102</v>
      </c>
      <c r="B112" s="70"/>
      <c r="C112" s="93"/>
      <c r="D112" s="93">
        <v>120</v>
      </c>
      <c r="E112" s="95">
        <v>117.46</v>
      </c>
      <c r="F112" s="69"/>
      <c r="G112" s="69">
        <f t="shared" si="16"/>
        <v>97.88333333333334</v>
      </c>
    </row>
    <row r="113" spans="1:7" x14ac:dyDescent="0.25">
      <c r="A113" s="36" t="s">
        <v>103</v>
      </c>
      <c r="B113" s="72">
        <v>678.54</v>
      </c>
      <c r="C113" s="93">
        <v>2000</v>
      </c>
      <c r="D113" s="93">
        <v>1500</v>
      </c>
      <c r="E113" s="95">
        <v>642.35</v>
      </c>
      <c r="F113" s="69">
        <f t="shared" si="15"/>
        <v>94.666489816370444</v>
      </c>
      <c r="G113" s="69">
        <f t="shared" si="16"/>
        <v>42.823333333333338</v>
      </c>
    </row>
    <row r="114" spans="1:7" x14ac:dyDescent="0.25">
      <c r="A114" s="36" t="s">
        <v>95</v>
      </c>
      <c r="B114" s="72">
        <v>606.03</v>
      </c>
      <c r="C114" s="93">
        <v>1500</v>
      </c>
      <c r="D114" s="93">
        <v>1500</v>
      </c>
      <c r="E114" s="95">
        <v>1307.77</v>
      </c>
      <c r="F114" s="69">
        <f t="shared" si="15"/>
        <v>215.79294754385097</v>
      </c>
      <c r="G114" s="69">
        <f t="shared" si="16"/>
        <v>87.184666666666672</v>
      </c>
    </row>
    <row r="115" spans="1:7" ht="26.25" x14ac:dyDescent="0.25">
      <c r="A115" s="36" t="s">
        <v>104</v>
      </c>
      <c r="B115" s="72"/>
      <c r="C115" s="93">
        <v>100</v>
      </c>
      <c r="D115" s="93">
        <v>100</v>
      </c>
      <c r="E115" s="95"/>
      <c r="F115" s="69"/>
      <c r="G115" s="69">
        <f t="shared" si="16"/>
        <v>0</v>
      </c>
    </row>
    <row r="116" spans="1:7" x14ac:dyDescent="0.25">
      <c r="A116" s="36" t="s">
        <v>105</v>
      </c>
      <c r="B116" s="72">
        <v>12.28</v>
      </c>
      <c r="C116" s="93">
        <v>100</v>
      </c>
      <c r="D116" s="93">
        <v>100</v>
      </c>
      <c r="E116" s="95">
        <v>4.0199999999999996</v>
      </c>
      <c r="F116" s="69">
        <f t="shared" si="15"/>
        <v>32.736156351791529</v>
      </c>
      <c r="G116" s="69">
        <f t="shared" si="16"/>
        <v>4.0199999999999996</v>
      </c>
    </row>
    <row r="117" spans="1:7" x14ac:dyDescent="0.25">
      <c r="A117" s="36" t="s">
        <v>106</v>
      </c>
      <c r="B117" s="70">
        <v>2757.25</v>
      </c>
      <c r="C117" s="93">
        <v>2000</v>
      </c>
      <c r="D117" s="93">
        <v>2600</v>
      </c>
      <c r="E117" s="95">
        <v>3275.61</v>
      </c>
      <c r="F117" s="69">
        <f t="shared" si="15"/>
        <v>118.79989119593799</v>
      </c>
      <c r="G117" s="69">
        <f t="shared" si="16"/>
        <v>125.98500000000001</v>
      </c>
    </row>
    <row r="118" spans="1:7" ht="26.25" x14ac:dyDescent="0.25">
      <c r="A118" s="36" t="s">
        <v>107</v>
      </c>
      <c r="B118" s="72">
        <v>7968.22</v>
      </c>
      <c r="C118" s="93">
        <v>9000</v>
      </c>
      <c r="D118" s="93">
        <v>9000</v>
      </c>
      <c r="E118" s="95">
        <v>10465.89</v>
      </c>
      <c r="F118" s="69">
        <f t="shared" si="15"/>
        <v>131.34539457996891</v>
      </c>
      <c r="G118" s="69">
        <f t="shared" si="16"/>
        <v>116.28766666666665</v>
      </c>
    </row>
    <row r="119" spans="1:7" x14ac:dyDescent="0.25">
      <c r="A119" s="36" t="s">
        <v>108</v>
      </c>
      <c r="B119" s="72">
        <v>3000</v>
      </c>
      <c r="C119" s="93">
        <v>5000</v>
      </c>
      <c r="D119" s="93">
        <v>3500</v>
      </c>
      <c r="E119" s="95">
        <v>3500</v>
      </c>
      <c r="F119" s="69">
        <f t="shared" si="15"/>
        <v>116.66666666666667</v>
      </c>
      <c r="G119" s="69">
        <f t="shared" si="16"/>
        <v>100</v>
      </c>
    </row>
    <row r="120" spans="1:7" x14ac:dyDescent="0.25">
      <c r="A120" s="36" t="s">
        <v>109</v>
      </c>
      <c r="B120" s="72">
        <v>1022.08</v>
      </c>
      <c r="C120" s="93">
        <v>1100</v>
      </c>
      <c r="D120" s="93">
        <v>900</v>
      </c>
      <c r="E120" s="95">
        <v>949.99</v>
      </c>
      <c r="F120" s="69">
        <f t="shared" si="15"/>
        <v>92.946736067626802</v>
      </c>
      <c r="G120" s="69">
        <f t="shared" si="16"/>
        <v>105.55444444444444</v>
      </c>
    </row>
    <row r="121" spans="1:7" x14ac:dyDescent="0.25">
      <c r="A121" s="36" t="s">
        <v>110</v>
      </c>
      <c r="B121" s="72">
        <v>1565.22</v>
      </c>
      <c r="C121" s="93">
        <v>2000</v>
      </c>
      <c r="D121" s="93">
        <v>1000</v>
      </c>
      <c r="E121" s="95">
        <v>113.99</v>
      </c>
      <c r="F121" s="69">
        <f t="shared" si="15"/>
        <v>7.2826823066405995</v>
      </c>
      <c r="G121" s="69">
        <f t="shared" si="16"/>
        <v>11.398999999999999</v>
      </c>
    </row>
    <row r="122" spans="1:7" x14ac:dyDescent="0.25">
      <c r="A122" s="36" t="s">
        <v>111</v>
      </c>
      <c r="B122" s="72">
        <v>1.91</v>
      </c>
      <c r="C122" s="93">
        <v>500</v>
      </c>
      <c r="D122" s="93">
        <v>500</v>
      </c>
      <c r="E122" s="95">
        <v>515.19000000000005</v>
      </c>
      <c r="F122" s="69">
        <f t="shared" si="15"/>
        <v>26973.298429319373</v>
      </c>
      <c r="G122" s="69">
        <f t="shared" si="16"/>
        <v>103.03800000000001</v>
      </c>
    </row>
    <row r="123" spans="1:7" x14ac:dyDescent="0.25">
      <c r="A123" s="36" t="s">
        <v>112</v>
      </c>
      <c r="B123" s="72">
        <v>1786</v>
      </c>
      <c r="C123" s="93"/>
      <c r="D123" s="93"/>
      <c r="E123" s="95"/>
      <c r="F123" s="69"/>
      <c r="G123" s="69"/>
    </row>
    <row r="124" spans="1:7" x14ac:dyDescent="0.25">
      <c r="A124" s="36" t="s">
        <v>113</v>
      </c>
      <c r="B124" s="72">
        <v>0</v>
      </c>
      <c r="C124" s="93">
        <v>1000</v>
      </c>
      <c r="D124" s="93">
        <v>1000</v>
      </c>
      <c r="E124" s="95"/>
      <c r="F124" s="69"/>
      <c r="G124" s="69">
        <f t="shared" ref="G124:G174" si="17">E124/D124*100</f>
        <v>0</v>
      </c>
    </row>
    <row r="125" spans="1:7" x14ac:dyDescent="0.25">
      <c r="A125" s="36" t="s">
        <v>114</v>
      </c>
      <c r="B125" s="72">
        <v>8337.4</v>
      </c>
      <c r="C125" s="93">
        <v>5000</v>
      </c>
      <c r="D125" s="93">
        <v>1500</v>
      </c>
      <c r="E125" s="95">
        <v>2319.12</v>
      </c>
      <c r="F125" s="69">
        <f t="shared" ref="F125:F176" si="18">E125/B125*100</f>
        <v>27.815865857461556</v>
      </c>
      <c r="G125" s="69">
        <f>E125/D125*100</f>
        <v>154.608</v>
      </c>
    </row>
    <row r="126" spans="1:7" x14ac:dyDescent="0.25">
      <c r="A126" s="36" t="s">
        <v>115</v>
      </c>
      <c r="B126" s="72">
        <v>0</v>
      </c>
      <c r="C126" s="93"/>
      <c r="D126" s="93">
        <v>3000</v>
      </c>
      <c r="E126" s="95"/>
      <c r="F126" s="69"/>
      <c r="G126" s="69">
        <f>E126/D126*100</f>
        <v>0</v>
      </c>
    </row>
    <row r="127" spans="1:7" x14ac:dyDescent="0.25">
      <c r="A127" s="36" t="s">
        <v>116</v>
      </c>
      <c r="B127" s="72"/>
      <c r="C127" s="93"/>
      <c r="D127" s="93"/>
      <c r="E127" s="95">
        <v>471.59</v>
      </c>
      <c r="F127" s="69"/>
      <c r="G127" s="69"/>
    </row>
    <row r="128" spans="1:7" x14ac:dyDescent="0.25">
      <c r="A128" s="28" t="s">
        <v>47</v>
      </c>
      <c r="B128" s="63">
        <f>B129</f>
        <v>22832.89</v>
      </c>
      <c r="C128" s="110">
        <f>C129</f>
        <v>27200</v>
      </c>
      <c r="D128" s="110">
        <f>D129</f>
        <v>60514</v>
      </c>
      <c r="E128" s="110">
        <f>E129</f>
        <v>58107.11</v>
      </c>
      <c r="F128" s="69">
        <f t="shared" si="18"/>
        <v>254.48863459684694</v>
      </c>
      <c r="G128" s="69">
        <f t="shared" si="17"/>
        <v>96.022589813927368</v>
      </c>
    </row>
    <row r="129" spans="1:7" x14ac:dyDescent="0.25">
      <c r="A129" s="28" t="s">
        <v>48</v>
      </c>
      <c r="B129" s="63">
        <f>SUM(B130:B140)</f>
        <v>22832.89</v>
      </c>
      <c r="C129" s="110">
        <f>SUM(C130:C140)</f>
        <v>27200</v>
      </c>
      <c r="D129" s="110">
        <f>SUM(D130:D141)</f>
        <v>60514</v>
      </c>
      <c r="E129" s="111">
        <f>SUM(E130:E141)</f>
        <v>58107.11</v>
      </c>
      <c r="F129" s="69">
        <f t="shared" si="18"/>
        <v>254.48863459684694</v>
      </c>
      <c r="G129" s="69">
        <f t="shared" si="17"/>
        <v>96.022589813927368</v>
      </c>
    </row>
    <row r="130" spans="1:7" x14ac:dyDescent="0.25">
      <c r="A130" s="36" t="s">
        <v>96</v>
      </c>
      <c r="B130" s="57">
        <v>7608.48</v>
      </c>
      <c r="C130" s="93">
        <v>8000</v>
      </c>
      <c r="D130" s="93">
        <v>7500</v>
      </c>
      <c r="E130" s="96">
        <v>5464.68</v>
      </c>
      <c r="F130" s="69">
        <f t="shared" si="18"/>
        <v>71.823544255882922</v>
      </c>
      <c r="G130" s="69">
        <f t="shared" si="17"/>
        <v>72.862400000000008</v>
      </c>
    </row>
    <row r="131" spans="1:7" x14ac:dyDescent="0.25">
      <c r="A131" s="36" t="s">
        <v>81</v>
      </c>
      <c r="B131" s="68">
        <v>2424.64</v>
      </c>
      <c r="C131" s="93">
        <v>2500</v>
      </c>
      <c r="D131" s="93">
        <v>6500</v>
      </c>
      <c r="E131" s="96">
        <v>8265.2800000000007</v>
      </c>
      <c r="F131" s="69"/>
      <c r="G131" s="69">
        <f t="shared" si="17"/>
        <v>127.15815384615385</v>
      </c>
    </row>
    <row r="132" spans="1:7" x14ac:dyDescent="0.25">
      <c r="A132" s="36" t="s">
        <v>82</v>
      </c>
      <c r="B132" s="68">
        <v>1386.98</v>
      </c>
      <c r="C132" s="93">
        <v>2000</v>
      </c>
      <c r="D132" s="93">
        <v>2000</v>
      </c>
      <c r="E132" s="96">
        <v>938.85</v>
      </c>
      <c r="F132" s="69">
        <f t="shared" si="18"/>
        <v>67.690233456863112</v>
      </c>
      <c r="G132" s="69">
        <f t="shared" si="17"/>
        <v>46.942500000000003</v>
      </c>
    </row>
    <row r="133" spans="1:7" x14ac:dyDescent="0.25">
      <c r="A133" s="36" t="s">
        <v>84</v>
      </c>
      <c r="B133" s="68">
        <v>245.09</v>
      </c>
      <c r="C133" s="93">
        <v>500</v>
      </c>
      <c r="D133" s="93">
        <v>500</v>
      </c>
      <c r="E133" s="96">
        <v>283.25</v>
      </c>
      <c r="F133" s="69">
        <f t="shared" si="18"/>
        <v>115.56979068913461</v>
      </c>
      <c r="G133" s="69">
        <f t="shared" si="17"/>
        <v>56.65</v>
      </c>
    </row>
    <row r="134" spans="1:7" x14ac:dyDescent="0.25">
      <c r="A134" s="36" t="s">
        <v>85</v>
      </c>
      <c r="B134" s="68">
        <v>4776.22</v>
      </c>
      <c r="C134" s="93">
        <v>4000</v>
      </c>
      <c r="D134" s="93">
        <v>11000</v>
      </c>
      <c r="E134" s="96">
        <v>13622.47</v>
      </c>
      <c r="F134" s="69">
        <f t="shared" si="18"/>
        <v>285.21445829547213</v>
      </c>
      <c r="G134" s="69">
        <f t="shared" si="17"/>
        <v>123.84063636363636</v>
      </c>
    </row>
    <row r="135" spans="1:7" x14ac:dyDescent="0.25">
      <c r="A135" s="36" t="s">
        <v>86</v>
      </c>
      <c r="B135" s="68">
        <v>1365.47</v>
      </c>
      <c r="C135" s="93">
        <v>2000</v>
      </c>
      <c r="D135" s="93">
        <v>1000</v>
      </c>
      <c r="E135" s="96">
        <v>883.15</v>
      </c>
      <c r="F135" s="69">
        <f t="shared" si="18"/>
        <v>64.677363838092376</v>
      </c>
      <c r="G135" s="69">
        <f t="shared" si="17"/>
        <v>88.314999999999998</v>
      </c>
    </row>
    <row r="136" spans="1:7" x14ac:dyDescent="0.25">
      <c r="A136" s="36" t="s">
        <v>90</v>
      </c>
      <c r="B136" s="68">
        <v>3882.1</v>
      </c>
      <c r="C136" s="93">
        <v>5000</v>
      </c>
      <c r="D136" s="93">
        <v>27314</v>
      </c>
      <c r="E136" s="96">
        <v>26924.18</v>
      </c>
      <c r="F136" s="69">
        <f t="shared" si="18"/>
        <v>693.54679168491282</v>
      </c>
      <c r="G136" s="69">
        <f t="shared" si="17"/>
        <v>98.572819799370293</v>
      </c>
    </row>
    <row r="137" spans="1:7" x14ac:dyDescent="0.25">
      <c r="A137" s="36" t="s">
        <v>94</v>
      </c>
      <c r="B137" s="68">
        <v>696.64</v>
      </c>
      <c r="C137" s="93">
        <v>1000</v>
      </c>
      <c r="D137" s="93">
        <v>1000</v>
      </c>
      <c r="E137" s="96">
        <v>902.4</v>
      </c>
      <c r="F137" s="69">
        <f t="shared" si="18"/>
        <v>129.53605879650897</v>
      </c>
      <c r="G137" s="69">
        <f t="shared" si="17"/>
        <v>90.24</v>
      </c>
    </row>
    <row r="138" spans="1:7" x14ac:dyDescent="0.25">
      <c r="A138" s="36" t="s">
        <v>99</v>
      </c>
      <c r="B138" s="68">
        <v>44.88</v>
      </c>
      <c r="C138" s="93">
        <v>200</v>
      </c>
      <c r="D138" s="93">
        <v>200</v>
      </c>
      <c r="E138" s="96">
        <v>55</v>
      </c>
      <c r="F138" s="69">
        <f t="shared" si="18"/>
        <v>122.54901960784312</v>
      </c>
      <c r="G138" s="69">
        <f t="shared" si="17"/>
        <v>27.500000000000004</v>
      </c>
    </row>
    <row r="139" spans="1:7" x14ac:dyDescent="0.25">
      <c r="A139" s="36" t="s">
        <v>103</v>
      </c>
      <c r="B139" s="68"/>
      <c r="C139" s="93"/>
      <c r="D139" s="93">
        <v>500</v>
      </c>
      <c r="E139" s="96">
        <v>223.6</v>
      </c>
      <c r="F139" s="69"/>
      <c r="G139" s="69">
        <f t="shared" si="17"/>
        <v>44.72</v>
      </c>
    </row>
    <row r="140" spans="1:7" ht="26.25" x14ac:dyDescent="0.25">
      <c r="A140" s="36" t="s">
        <v>107</v>
      </c>
      <c r="B140" s="68">
        <v>402.39</v>
      </c>
      <c r="C140" s="93">
        <v>2000</v>
      </c>
      <c r="D140" s="93">
        <v>2000</v>
      </c>
      <c r="E140" s="96">
        <v>544.25</v>
      </c>
      <c r="F140" s="69">
        <f t="shared" si="18"/>
        <v>135.25435522751559</v>
      </c>
      <c r="G140" s="69">
        <f t="shared" si="17"/>
        <v>27.212500000000002</v>
      </c>
    </row>
    <row r="141" spans="1:7" x14ac:dyDescent="0.25">
      <c r="A141" s="36" t="s">
        <v>114</v>
      </c>
      <c r="B141" s="68">
        <v>163.04</v>
      </c>
      <c r="C141" s="93"/>
      <c r="D141" s="93">
        <v>1000</v>
      </c>
      <c r="E141" s="96"/>
      <c r="F141" s="69"/>
      <c r="G141" s="69"/>
    </row>
    <row r="142" spans="1:7" x14ac:dyDescent="0.25">
      <c r="A142" s="28" t="s">
        <v>52</v>
      </c>
      <c r="B142" s="63">
        <f>B143+B160</f>
        <v>334264.05</v>
      </c>
      <c r="C142" s="110">
        <f>C143+C160</f>
        <v>327443</v>
      </c>
      <c r="D142" s="110">
        <f>D143+D160</f>
        <v>477191</v>
      </c>
      <c r="E142" s="110">
        <f>E143+E160</f>
        <v>569885.36</v>
      </c>
      <c r="F142" s="69">
        <f t="shared" si="18"/>
        <v>170.48957553167924</v>
      </c>
      <c r="G142" s="69">
        <f t="shared" si="17"/>
        <v>119.42500172886747</v>
      </c>
    </row>
    <row r="143" spans="1:7" x14ac:dyDescent="0.25">
      <c r="A143" s="28" t="s">
        <v>53</v>
      </c>
      <c r="B143" s="63">
        <f>SUM(B144:B159)</f>
        <v>59816.82</v>
      </c>
      <c r="C143" s="110">
        <f>SUM(C144:C159)</f>
        <v>81849</v>
      </c>
      <c r="D143" s="110">
        <f>SUM(D144:D159)</f>
        <v>90437</v>
      </c>
      <c r="E143" s="97">
        <f>SUM(E144:E159)</f>
        <v>76888.060000000012</v>
      </c>
      <c r="F143" s="69">
        <f t="shared" si="18"/>
        <v>128.53919683460273</v>
      </c>
      <c r="G143" s="69">
        <f t="shared" si="17"/>
        <v>85.018366376593661</v>
      </c>
    </row>
    <row r="144" spans="1:7" x14ac:dyDescent="0.25">
      <c r="A144" s="36" t="s">
        <v>74</v>
      </c>
      <c r="B144" s="57">
        <v>26213.35</v>
      </c>
      <c r="C144" s="96">
        <v>27429</v>
      </c>
      <c r="D144" s="96">
        <v>29429</v>
      </c>
      <c r="E144" s="96">
        <v>40951.49</v>
      </c>
      <c r="F144" s="69">
        <f t="shared" si="18"/>
        <v>156.22379436432198</v>
      </c>
      <c r="G144" s="69">
        <f t="shared" si="17"/>
        <v>139.15352203608683</v>
      </c>
    </row>
    <row r="145" spans="1:7" x14ac:dyDescent="0.25">
      <c r="A145" s="36" t="s">
        <v>75</v>
      </c>
      <c r="B145" s="68">
        <v>900</v>
      </c>
      <c r="C145" s="96">
        <v>1200</v>
      </c>
      <c r="D145" s="96">
        <v>1938</v>
      </c>
      <c r="E145" s="96">
        <v>1400</v>
      </c>
      <c r="F145" s="69">
        <f t="shared" si="18"/>
        <v>155.55555555555557</v>
      </c>
      <c r="G145" s="69">
        <f t="shared" si="17"/>
        <v>72.239422084623328</v>
      </c>
    </row>
    <row r="146" spans="1:7" x14ac:dyDescent="0.25">
      <c r="A146" s="36" t="s">
        <v>76</v>
      </c>
      <c r="B146" s="57">
        <v>4412.43</v>
      </c>
      <c r="C146" s="96">
        <v>4526</v>
      </c>
      <c r="D146" s="96">
        <v>4526</v>
      </c>
      <c r="E146" s="96">
        <v>6577.9</v>
      </c>
      <c r="F146" s="69">
        <f t="shared" si="18"/>
        <v>149.0765859175103</v>
      </c>
      <c r="G146" s="69">
        <f t="shared" si="17"/>
        <v>145.33583738400353</v>
      </c>
    </row>
    <row r="147" spans="1:7" x14ac:dyDescent="0.25">
      <c r="A147" s="36" t="s">
        <v>77</v>
      </c>
      <c r="B147" s="68">
        <v>3852.78</v>
      </c>
      <c r="C147" s="96">
        <v>5143</v>
      </c>
      <c r="D147" s="96">
        <v>5143</v>
      </c>
      <c r="E147" s="96">
        <v>2539.87</v>
      </c>
      <c r="F147" s="69">
        <f t="shared" si="18"/>
        <v>65.923047773296162</v>
      </c>
      <c r="G147" s="69">
        <f t="shared" si="17"/>
        <v>49.384989305852613</v>
      </c>
    </row>
    <row r="148" spans="1:7" x14ac:dyDescent="0.25">
      <c r="A148" s="36" t="s">
        <v>78</v>
      </c>
      <c r="B148" s="57">
        <v>2939.98</v>
      </c>
      <c r="C148" s="96">
        <v>3890</v>
      </c>
      <c r="D148" s="96">
        <v>3890</v>
      </c>
      <c r="E148" s="96">
        <v>2715.81</v>
      </c>
      <c r="F148" s="69">
        <f t="shared" si="18"/>
        <v>92.375118198082973</v>
      </c>
      <c r="G148" s="69">
        <f t="shared" si="17"/>
        <v>69.815167095115683</v>
      </c>
    </row>
    <row r="149" spans="1:7" x14ac:dyDescent="0.25">
      <c r="A149" s="36" t="s">
        <v>79</v>
      </c>
      <c r="B149" s="57">
        <v>0</v>
      </c>
      <c r="C149" s="96">
        <v>775</v>
      </c>
      <c r="D149" s="96">
        <v>775</v>
      </c>
      <c r="E149" s="96"/>
      <c r="F149" s="69" t="e">
        <f t="shared" si="18"/>
        <v>#DIV/0!</v>
      </c>
      <c r="G149" s="69">
        <f t="shared" si="17"/>
        <v>0</v>
      </c>
    </row>
    <row r="150" spans="1:7" x14ac:dyDescent="0.25">
      <c r="A150" s="36" t="s">
        <v>80</v>
      </c>
      <c r="B150" s="57"/>
      <c r="C150" s="96">
        <v>1164</v>
      </c>
      <c r="D150" s="96">
        <v>1164</v>
      </c>
      <c r="E150" s="96"/>
      <c r="F150" s="69" t="e">
        <f t="shared" si="18"/>
        <v>#DIV/0!</v>
      </c>
      <c r="G150" s="69">
        <f t="shared" si="17"/>
        <v>0</v>
      </c>
    </row>
    <row r="151" spans="1:7" x14ac:dyDescent="0.25">
      <c r="A151" s="36" t="s">
        <v>81</v>
      </c>
      <c r="B151" s="68">
        <v>641.47</v>
      </c>
      <c r="C151" s="96">
        <v>2000</v>
      </c>
      <c r="D151" s="96">
        <v>2000</v>
      </c>
      <c r="E151" s="96">
        <v>476.18</v>
      </c>
      <c r="F151" s="69">
        <f t="shared" si="18"/>
        <v>74.232621946466708</v>
      </c>
      <c r="G151" s="69">
        <f t="shared" si="17"/>
        <v>23.809000000000001</v>
      </c>
    </row>
    <row r="152" spans="1:7" x14ac:dyDescent="0.25">
      <c r="A152" s="36" t="s">
        <v>82</v>
      </c>
      <c r="B152" s="68"/>
      <c r="C152" s="96"/>
      <c r="D152" s="96">
        <v>1000</v>
      </c>
      <c r="E152" s="96">
        <v>85.15</v>
      </c>
      <c r="F152" s="69"/>
      <c r="G152" s="69">
        <f t="shared" si="17"/>
        <v>8.5150000000000006</v>
      </c>
    </row>
    <row r="153" spans="1:7" x14ac:dyDescent="0.25">
      <c r="A153" s="36" t="s">
        <v>84</v>
      </c>
      <c r="B153" s="57"/>
      <c r="C153" s="96">
        <v>1000</v>
      </c>
      <c r="D153" s="96">
        <v>1000</v>
      </c>
      <c r="E153" s="96"/>
      <c r="F153" s="69" t="e">
        <f t="shared" si="18"/>
        <v>#DIV/0!</v>
      </c>
      <c r="G153" s="69">
        <f t="shared" si="17"/>
        <v>0</v>
      </c>
    </row>
    <row r="154" spans="1:7" x14ac:dyDescent="0.25">
      <c r="A154" s="36" t="s">
        <v>86</v>
      </c>
      <c r="B154" s="68">
        <v>6266</v>
      </c>
      <c r="C154" s="96">
        <v>5000</v>
      </c>
      <c r="D154" s="96">
        <v>5000</v>
      </c>
      <c r="E154" s="96"/>
      <c r="F154" s="69">
        <f t="shared" si="18"/>
        <v>0</v>
      </c>
      <c r="G154" s="69">
        <f t="shared" si="17"/>
        <v>0</v>
      </c>
    </row>
    <row r="155" spans="1:7" x14ac:dyDescent="0.25">
      <c r="A155" s="36" t="s">
        <v>89</v>
      </c>
      <c r="B155" s="68">
        <v>1834.06</v>
      </c>
      <c r="C155" s="96">
        <v>12500</v>
      </c>
      <c r="D155" s="96">
        <v>12500</v>
      </c>
      <c r="E155" s="96">
        <v>1404.46</v>
      </c>
      <c r="F155" s="69"/>
      <c r="G155" s="69">
        <f t="shared" si="17"/>
        <v>11.23568</v>
      </c>
    </row>
    <row r="156" spans="1:7" x14ac:dyDescent="0.25">
      <c r="A156" s="36" t="s">
        <v>90</v>
      </c>
      <c r="B156" s="57">
        <v>11338.56</v>
      </c>
      <c r="C156" s="96">
        <v>15000</v>
      </c>
      <c r="D156" s="96">
        <v>18000</v>
      </c>
      <c r="E156" s="96">
        <v>20065.400000000001</v>
      </c>
      <c r="F156" s="69">
        <f t="shared" si="18"/>
        <v>176.96603448762457</v>
      </c>
      <c r="G156" s="69">
        <f t="shared" si="17"/>
        <v>111.47444444444446</v>
      </c>
    </row>
    <row r="157" spans="1:7" x14ac:dyDescent="0.25">
      <c r="A157" s="36" t="s">
        <v>92</v>
      </c>
      <c r="B157" s="57"/>
      <c r="C157" s="96"/>
      <c r="D157" s="96">
        <v>1000</v>
      </c>
      <c r="E157" s="96"/>
      <c r="F157" s="69"/>
      <c r="G157" s="69">
        <f t="shared" si="17"/>
        <v>0</v>
      </c>
    </row>
    <row r="158" spans="1:7" x14ac:dyDescent="0.25">
      <c r="A158" s="36" t="s">
        <v>99</v>
      </c>
      <c r="B158" s="68">
        <v>1286.1400000000001</v>
      </c>
      <c r="C158" s="96">
        <v>2072</v>
      </c>
      <c r="D158" s="96">
        <v>2072</v>
      </c>
      <c r="E158" s="96">
        <v>671.8</v>
      </c>
      <c r="F158" s="69">
        <f t="shared" si="18"/>
        <v>52.233815914286154</v>
      </c>
      <c r="G158" s="69">
        <f t="shared" si="17"/>
        <v>32.422779922779924</v>
      </c>
    </row>
    <row r="159" spans="1:7" x14ac:dyDescent="0.25">
      <c r="A159" s="36" t="s">
        <v>103</v>
      </c>
      <c r="B159" s="68">
        <v>132.05000000000001</v>
      </c>
      <c r="C159" s="96">
        <v>150</v>
      </c>
      <c r="D159" s="96">
        <v>1000</v>
      </c>
      <c r="E159" s="96"/>
      <c r="F159" s="69">
        <f t="shared" si="18"/>
        <v>0</v>
      </c>
      <c r="G159" s="69">
        <f t="shared" si="17"/>
        <v>0</v>
      </c>
    </row>
    <row r="160" spans="1:7" x14ac:dyDescent="0.25">
      <c r="A160" s="28" t="s">
        <v>56</v>
      </c>
      <c r="B160" s="63">
        <f>SUM(B161:B183)</f>
        <v>274447.23</v>
      </c>
      <c r="C160" s="110">
        <f>SUM(C161:C183)</f>
        <v>245594</v>
      </c>
      <c r="D160" s="110">
        <f>SUM(D161:D183)</f>
        <v>386754</v>
      </c>
      <c r="E160" s="97">
        <f>SUM(E161:E183)</f>
        <v>492997.3</v>
      </c>
      <c r="F160" s="69">
        <f t="shared" si="18"/>
        <v>179.63282048793133</v>
      </c>
      <c r="G160" s="69">
        <f t="shared" si="17"/>
        <v>127.47051097079797</v>
      </c>
    </row>
    <row r="161" spans="1:7" x14ac:dyDescent="0.25">
      <c r="A161" s="36" t="s">
        <v>74</v>
      </c>
      <c r="B161" s="57">
        <v>37791.9</v>
      </c>
      <c r="C161" s="96">
        <v>6604</v>
      </c>
      <c r="D161" s="96">
        <v>19500</v>
      </c>
      <c r="E161" s="96">
        <v>32231.22</v>
      </c>
      <c r="F161" s="69">
        <f t="shared" si="18"/>
        <v>85.286053360640764</v>
      </c>
      <c r="G161" s="69">
        <f t="shared" si="17"/>
        <v>165.28830769230768</v>
      </c>
    </row>
    <row r="162" spans="1:7" x14ac:dyDescent="0.25">
      <c r="A162" s="36" t="s">
        <v>75</v>
      </c>
      <c r="B162" s="57">
        <v>420</v>
      </c>
      <c r="C162" s="96">
        <v>200</v>
      </c>
      <c r="D162" s="96">
        <v>1000</v>
      </c>
      <c r="E162" s="96">
        <v>120</v>
      </c>
      <c r="F162" s="69">
        <f t="shared" si="18"/>
        <v>28.571428571428569</v>
      </c>
      <c r="G162" s="69">
        <f t="shared" si="17"/>
        <v>12</v>
      </c>
    </row>
    <row r="163" spans="1:7" x14ac:dyDescent="0.25">
      <c r="A163" s="36" t="s">
        <v>76</v>
      </c>
      <c r="B163" s="57">
        <v>5951.25</v>
      </c>
      <c r="C163" s="96">
        <v>1090</v>
      </c>
      <c r="D163" s="96">
        <v>1500</v>
      </c>
      <c r="E163" s="96">
        <v>2884.13</v>
      </c>
      <c r="F163" s="69">
        <f t="shared" si="18"/>
        <v>48.462591892459564</v>
      </c>
      <c r="G163" s="69">
        <f t="shared" si="17"/>
        <v>192.27533333333332</v>
      </c>
    </row>
    <row r="164" spans="1:7" x14ac:dyDescent="0.25">
      <c r="A164" s="36" t="s">
        <v>77</v>
      </c>
      <c r="B164" s="57">
        <v>552.57000000000005</v>
      </c>
      <c r="C164" s="96">
        <v>100</v>
      </c>
      <c r="D164" s="96">
        <v>250</v>
      </c>
      <c r="E164" s="96">
        <v>241.92</v>
      </c>
      <c r="F164" s="69">
        <f t="shared" si="18"/>
        <v>43.780878440740537</v>
      </c>
      <c r="G164" s="69">
        <f t="shared" si="17"/>
        <v>96.768000000000001</v>
      </c>
    </row>
    <row r="165" spans="1:7" x14ac:dyDescent="0.25">
      <c r="A165" s="36" t="s">
        <v>78</v>
      </c>
      <c r="B165" s="57">
        <v>1513.05</v>
      </c>
      <c r="C165" s="96">
        <v>100</v>
      </c>
      <c r="D165" s="96">
        <v>100</v>
      </c>
      <c r="E165" s="96">
        <v>45.63</v>
      </c>
      <c r="F165" s="69">
        <f t="shared" si="18"/>
        <v>3.0157628630911075</v>
      </c>
      <c r="G165" s="69">
        <f t="shared" si="17"/>
        <v>45.63</v>
      </c>
    </row>
    <row r="166" spans="1:7" x14ac:dyDescent="0.25">
      <c r="A166" s="36" t="s">
        <v>80</v>
      </c>
      <c r="B166" s="57">
        <v>788.92</v>
      </c>
      <c r="C166" s="96">
        <v>1000</v>
      </c>
      <c r="D166" s="96">
        <v>1000</v>
      </c>
      <c r="E166" s="96">
        <v>643.29999999999995</v>
      </c>
      <c r="F166" s="69">
        <f t="shared" si="18"/>
        <v>81.541854687420781</v>
      </c>
      <c r="G166" s="69">
        <f t="shared" si="17"/>
        <v>64.33</v>
      </c>
    </row>
    <row r="167" spans="1:7" x14ac:dyDescent="0.25">
      <c r="A167" s="36" t="s">
        <v>81</v>
      </c>
      <c r="B167" s="57">
        <v>1729.25</v>
      </c>
      <c r="C167" s="96"/>
      <c r="D167" s="96">
        <v>7000</v>
      </c>
      <c r="E167" s="96">
        <v>6865.19</v>
      </c>
      <c r="F167" s="69">
        <f t="shared" si="18"/>
        <v>397.00390342634091</v>
      </c>
      <c r="G167" s="69">
        <f t="shared" si="17"/>
        <v>98.07414285714286</v>
      </c>
    </row>
    <row r="168" spans="1:7" x14ac:dyDescent="0.25">
      <c r="A168" s="36" t="s">
        <v>82</v>
      </c>
      <c r="B168" s="57"/>
      <c r="C168" s="96"/>
      <c r="D168" s="96">
        <v>2000</v>
      </c>
      <c r="E168" s="96">
        <v>2927.84</v>
      </c>
      <c r="F168" s="69"/>
      <c r="G168" s="69">
        <f t="shared" si="17"/>
        <v>146.39200000000002</v>
      </c>
    </row>
    <row r="169" spans="1:7" x14ac:dyDescent="0.25">
      <c r="A169" s="36" t="s">
        <v>83</v>
      </c>
      <c r="B169" s="57"/>
      <c r="C169" s="96"/>
      <c r="D169" s="96">
        <v>15000</v>
      </c>
      <c r="E169" s="96">
        <v>10073.11</v>
      </c>
      <c r="F169" s="69"/>
      <c r="G169" s="69">
        <f t="shared" si="17"/>
        <v>67.154066666666665</v>
      </c>
    </row>
    <row r="170" spans="1:7" x14ac:dyDescent="0.25">
      <c r="A170" s="36" t="s">
        <v>84</v>
      </c>
      <c r="B170" s="57">
        <v>604.66</v>
      </c>
      <c r="C170" s="96"/>
      <c r="D170" s="96">
        <v>2000</v>
      </c>
      <c r="E170" s="96">
        <v>361.38</v>
      </c>
      <c r="F170" s="69">
        <f t="shared" si="18"/>
        <v>59.765818807263592</v>
      </c>
      <c r="G170" s="69">
        <f t="shared" si="17"/>
        <v>18.068999999999999</v>
      </c>
    </row>
    <row r="171" spans="1:7" x14ac:dyDescent="0.25">
      <c r="A171" s="36" t="s">
        <v>85</v>
      </c>
      <c r="B171" s="57">
        <v>47981.2</v>
      </c>
      <c r="C171" s="96">
        <v>50000</v>
      </c>
      <c r="D171" s="96">
        <v>50000</v>
      </c>
      <c r="E171" s="96">
        <v>91820.84</v>
      </c>
      <c r="F171" s="69">
        <f t="shared" si="18"/>
        <v>191.36836927796722</v>
      </c>
      <c r="G171" s="69">
        <f t="shared" si="17"/>
        <v>183.64167999999998</v>
      </c>
    </row>
    <row r="172" spans="1:7" x14ac:dyDescent="0.25">
      <c r="A172" s="36" t="s">
        <v>86</v>
      </c>
      <c r="B172" s="57">
        <v>12083.95</v>
      </c>
      <c r="C172" s="96">
        <v>1000</v>
      </c>
      <c r="D172" s="96">
        <v>1000</v>
      </c>
      <c r="E172" s="96">
        <v>10974.5</v>
      </c>
      <c r="F172" s="69">
        <f t="shared" si="18"/>
        <v>90.818813384696227</v>
      </c>
      <c r="G172" s="69">
        <f t="shared" si="17"/>
        <v>1097.45</v>
      </c>
    </row>
    <row r="173" spans="1:7" x14ac:dyDescent="0.25">
      <c r="A173" s="36" t="s">
        <v>89</v>
      </c>
      <c r="B173" s="57">
        <v>12.35</v>
      </c>
      <c r="C173" s="96"/>
      <c r="D173" s="96">
        <v>100</v>
      </c>
      <c r="E173" s="96">
        <v>18.22</v>
      </c>
      <c r="F173" s="69">
        <f t="shared" si="18"/>
        <v>147.53036437246962</v>
      </c>
      <c r="G173" s="69">
        <f t="shared" si="17"/>
        <v>18.22</v>
      </c>
    </row>
    <row r="174" spans="1:7" x14ac:dyDescent="0.25">
      <c r="A174" s="36" t="s">
        <v>90</v>
      </c>
      <c r="B174" s="57">
        <v>1490</v>
      </c>
      <c r="C174" s="96">
        <v>100000</v>
      </c>
      <c r="D174" s="96">
        <v>92000</v>
      </c>
      <c r="E174" s="96">
        <v>113070</v>
      </c>
      <c r="F174" s="69">
        <f t="shared" si="18"/>
        <v>7588.5906040268455</v>
      </c>
      <c r="G174" s="69">
        <f t="shared" si="17"/>
        <v>122.90217391304348</v>
      </c>
    </row>
    <row r="175" spans="1:7" x14ac:dyDescent="0.25">
      <c r="A175" s="36" t="s">
        <v>92</v>
      </c>
      <c r="B175" s="57"/>
      <c r="C175" s="96"/>
      <c r="D175" s="96"/>
      <c r="E175" s="96">
        <v>60</v>
      </c>
      <c r="F175" s="69"/>
      <c r="G175" s="69"/>
    </row>
    <row r="176" spans="1:7" x14ac:dyDescent="0.25">
      <c r="A176" s="36" t="s">
        <v>99</v>
      </c>
      <c r="B176" s="57">
        <v>5770.79</v>
      </c>
      <c r="C176" s="96"/>
      <c r="D176" s="96">
        <v>500</v>
      </c>
      <c r="E176" s="96">
        <v>11535.85</v>
      </c>
      <c r="F176" s="69">
        <f t="shared" si="18"/>
        <v>199.90070683563258</v>
      </c>
      <c r="G176" s="69"/>
    </row>
    <row r="177" spans="1:7" x14ac:dyDescent="0.25">
      <c r="A177" s="36" t="s">
        <v>103</v>
      </c>
      <c r="B177" s="57"/>
      <c r="C177" s="96"/>
      <c r="D177" s="96"/>
      <c r="E177" s="96">
        <v>174</v>
      </c>
      <c r="F177" s="69"/>
      <c r="G177" s="69"/>
    </row>
    <row r="178" spans="1:7" x14ac:dyDescent="0.25">
      <c r="A178" s="36" t="s">
        <v>109</v>
      </c>
      <c r="B178" s="57">
        <v>69498.84</v>
      </c>
      <c r="C178" s="96">
        <v>10000</v>
      </c>
      <c r="D178" s="96">
        <v>99900</v>
      </c>
      <c r="E178" s="96">
        <v>103491.85</v>
      </c>
      <c r="F178" s="69"/>
      <c r="G178" s="69">
        <f t="shared" ref="G178:G195" si="19">E178/D178*100</f>
        <v>103.59544544544545</v>
      </c>
    </row>
    <row r="179" spans="1:7" x14ac:dyDescent="0.25">
      <c r="A179" s="36" t="s">
        <v>110</v>
      </c>
      <c r="B179" s="57"/>
      <c r="C179" s="96">
        <v>500</v>
      </c>
      <c r="D179" s="96">
        <v>5000</v>
      </c>
      <c r="E179" s="96">
        <v>4051.26</v>
      </c>
      <c r="F179" s="69"/>
      <c r="G179" s="69"/>
    </row>
    <row r="180" spans="1:7" x14ac:dyDescent="0.25">
      <c r="A180" s="36" t="s">
        <v>112</v>
      </c>
      <c r="B180" s="57"/>
      <c r="C180" s="96"/>
      <c r="D180" s="96">
        <v>6000</v>
      </c>
      <c r="E180" s="96">
        <v>5998</v>
      </c>
      <c r="F180" s="69"/>
      <c r="G180" s="69"/>
    </row>
    <row r="181" spans="1:7" x14ac:dyDescent="0.25">
      <c r="A181" s="36" t="s">
        <v>114</v>
      </c>
      <c r="B181" s="57">
        <v>26780.959999999999</v>
      </c>
      <c r="C181" s="96">
        <v>5000</v>
      </c>
      <c r="D181" s="96">
        <v>23000</v>
      </c>
      <c r="E181" s="96">
        <v>29166.3</v>
      </c>
      <c r="F181" s="69">
        <f t="shared" ref="F181:F192" si="20">E181/B181*100</f>
        <v>108.9068502398719</v>
      </c>
      <c r="G181" s="69">
        <f t="shared" si="19"/>
        <v>126.81</v>
      </c>
    </row>
    <row r="182" spans="1:7" x14ac:dyDescent="0.25">
      <c r="A182" s="36" t="s">
        <v>117</v>
      </c>
      <c r="B182" s="57"/>
      <c r="C182" s="96">
        <v>30000</v>
      </c>
      <c r="D182" s="96">
        <v>28100</v>
      </c>
      <c r="E182" s="96">
        <v>54185</v>
      </c>
      <c r="F182" s="69"/>
      <c r="G182" s="69"/>
    </row>
    <row r="183" spans="1:7" x14ac:dyDescent="0.25">
      <c r="A183" s="36" t="s">
        <v>118</v>
      </c>
      <c r="B183" s="57">
        <v>61477.54</v>
      </c>
      <c r="C183" s="96">
        <v>40000</v>
      </c>
      <c r="D183" s="96">
        <v>31804</v>
      </c>
      <c r="E183" s="96">
        <v>12057.76</v>
      </c>
      <c r="F183" s="69"/>
      <c r="G183" s="69">
        <f t="shared" si="19"/>
        <v>37.912715381712992</v>
      </c>
    </row>
    <row r="184" spans="1:7" x14ac:dyDescent="0.25">
      <c r="A184" s="28" t="s">
        <v>65</v>
      </c>
      <c r="B184" s="71">
        <f>B185</f>
        <v>3042.3599999999997</v>
      </c>
      <c r="C184" s="112">
        <f>C185</f>
        <v>3000</v>
      </c>
      <c r="D184" s="112">
        <f>D185</f>
        <v>6279</v>
      </c>
      <c r="E184" s="112">
        <f>E185</f>
        <v>762.43</v>
      </c>
      <c r="F184" s="69">
        <f t="shared" si="20"/>
        <v>25.060479364703721</v>
      </c>
      <c r="G184" s="69">
        <f t="shared" si="19"/>
        <v>12.14253862079949</v>
      </c>
    </row>
    <row r="185" spans="1:7" x14ac:dyDescent="0.25">
      <c r="A185" s="28" t="s">
        <v>66</v>
      </c>
      <c r="B185" s="71">
        <f>SUM(B186:B189)</f>
        <v>3042.3599999999997</v>
      </c>
      <c r="C185" s="112">
        <f>SUM(C186:C189)</f>
        <v>3000</v>
      </c>
      <c r="D185" s="112">
        <f>SUM(D186:D189)</f>
        <v>6279</v>
      </c>
      <c r="E185" s="112">
        <f>SUM(E186:E189)</f>
        <v>762.43</v>
      </c>
      <c r="F185" s="69">
        <f t="shared" si="20"/>
        <v>25.060479364703721</v>
      </c>
      <c r="G185" s="69">
        <f t="shared" si="19"/>
        <v>12.14253862079949</v>
      </c>
    </row>
    <row r="186" spans="1:7" x14ac:dyDescent="0.25">
      <c r="A186" s="36" t="s">
        <v>86</v>
      </c>
      <c r="B186" s="72">
        <v>674.55</v>
      </c>
      <c r="C186" s="118">
        <v>1000</v>
      </c>
      <c r="D186" s="119">
        <v>1000</v>
      </c>
      <c r="E186" s="95"/>
      <c r="F186" s="69"/>
      <c r="G186" s="69">
        <f t="shared" si="19"/>
        <v>0</v>
      </c>
    </row>
    <row r="187" spans="1:7" x14ac:dyDescent="0.25">
      <c r="A187" s="36" t="s">
        <v>92</v>
      </c>
      <c r="B187" s="72">
        <v>600</v>
      </c>
      <c r="C187" s="119">
        <v>1000</v>
      </c>
      <c r="D187" s="119">
        <v>2000</v>
      </c>
      <c r="E187" s="95"/>
      <c r="F187" s="69"/>
      <c r="G187" s="69">
        <f t="shared" si="19"/>
        <v>0</v>
      </c>
    </row>
    <row r="188" spans="1:7" x14ac:dyDescent="0.25">
      <c r="A188" s="36" t="s">
        <v>99</v>
      </c>
      <c r="B188" s="72">
        <v>325.45</v>
      </c>
      <c r="C188" s="119"/>
      <c r="D188" s="119"/>
      <c r="E188" s="95"/>
      <c r="F188" s="69">
        <f t="shared" si="20"/>
        <v>0</v>
      </c>
      <c r="G188" s="69"/>
    </row>
    <row r="189" spans="1:7" x14ac:dyDescent="0.25">
      <c r="A189" s="36" t="s">
        <v>103</v>
      </c>
      <c r="B189" s="72">
        <v>1442.36</v>
      </c>
      <c r="C189" s="119">
        <v>1000</v>
      </c>
      <c r="D189" s="119">
        <v>3279</v>
      </c>
      <c r="E189" s="95">
        <v>762.43</v>
      </c>
      <c r="F189" s="69"/>
      <c r="G189" s="69"/>
    </row>
    <row r="190" spans="1:7" ht="26.25" x14ac:dyDescent="0.25">
      <c r="A190" s="28" t="s">
        <v>68</v>
      </c>
      <c r="B190" s="71">
        <f>B191</f>
        <v>7825.0400000000009</v>
      </c>
      <c r="C190" s="112">
        <f>C191</f>
        <v>5000</v>
      </c>
      <c r="D190" s="112">
        <f>D191</f>
        <v>5000</v>
      </c>
      <c r="E190" s="112">
        <f>E191</f>
        <v>769.08</v>
      </c>
      <c r="F190" s="69">
        <f t="shared" si="20"/>
        <v>9.8284481612873531</v>
      </c>
      <c r="G190" s="69">
        <f t="shared" si="19"/>
        <v>15.381600000000001</v>
      </c>
    </row>
    <row r="191" spans="1:7" ht="26.25" x14ac:dyDescent="0.25">
      <c r="A191" s="28" t="s">
        <v>69</v>
      </c>
      <c r="B191" s="71">
        <f>SUM(B192:B195)</f>
        <v>7825.0400000000009</v>
      </c>
      <c r="C191" s="112">
        <f t="shared" ref="C191:E191" si="21">SUM(C192:C195)</f>
        <v>5000</v>
      </c>
      <c r="D191" s="112">
        <f t="shared" si="21"/>
        <v>5000</v>
      </c>
      <c r="E191" s="112">
        <f t="shared" si="21"/>
        <v>769.08</v>
      </c>
      <c r="F191" s="69">
        <f t="shared" si="20"/>
        <v>9.8284481612873531</v>
      </c>
      <c r="G191" s="69">
        <f t="shared" si="19"/>
        <v>15.381600000000001</v>
      </c>
    </row>
    <row r="192" spans="1:7" x14ac:dyDescent="0.25">
      <c r="A192" s="84" t="s">
        <v>110</v>
      </c>
      <c r="B192" s="73"/>
      <c r="C192" s="113">
        <v>1000</v>
      </c>
      <c r="D192" s="113">
        <v>1000</v>
      </c>
      <c r="E192" s="113">
        <v>575</v>
      </c>
      <c r="F192" s="69" t="e">
        <f t="shared" si="20"/>
        <v>#DIV/0!</v>
      </c>
      <c r="G192" s="69">
        <f t="shared" si="19"/>
        <v>57.499999999999993</v>
      </c>
    </row>
    <row r="193" spans="1:7" x14ac:dyDescent="0.25">
      <c r="A193" s="84" t="s">
        <v>112</v>
      </c>
      <c r="B193" s="73">
        <v>317.73</v>
      </c>
      <c r="C193" s="113">
        <v>1000</v>
      </c>
      <c r="D193" s="113">
        <v>1000</v>
      </c>
      <c r="E193" s="113">
        <v>194.08</v>
      </c>
      <c r="F193" s="69"/>
      <c r="G193" s="69">
        <f t="shared" si="19"/>
        <v>19.408000000000001</v>
      </c>
    </row>
    <row r="194" spans="1:7" x14ac:dyDescent="0.25">
      <c r="A194" s="84" t="s">
        <v>114</v>
      </c>
      <c r="B194" s="73">
        <v>311.75</v>
      </c>
      <c r="C194" s="113">
        <v>1000</v>
      </c>
      <c r="D194" s="113">
        <v>1000</v>
      </c>
      <c r="E194" s="113"/>
      <c r="F194" s="69"/>
      <c r="G194" s="69">
        <f t="shared" si="19"/>
        <v>0</v>
      </c>
    </row>
    <row r="195" spans="1:7" x14ac:dyDescent="0.25">
      <c r="A195" s="84" t="s">
        <v>118</v>
      </c>
      <c r="B195" s="73">
        <v>7195.56</v>
      </c>
      <c r="C195" s="113">
        <v>2000</v>
      </c>
      <c r="D195" s="113">
        <v>2000</v>
      </c>
      <c r="E195" s="114"/>
      <c r="F195" s="69"/>
      <c r="G195" s="69">
        <f t="shared" si="19"/>
        <v>0</v>
      </c>
    </row>
  </sheetData>
  <autoFilter ref="A57:G195" xr:uid="{DB20FB20-ABF6-4517-975F-5D7FE82A9CDE}"/>
  <mergeCells count="3">
    <mergeCell ref="A2:G2"/>
    <mergeCell ref="A4:G4"/>
    <mergeCell ref="A6:G6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70BD-13C7-401A-A332-028095C2C8AE}">
  <dimension ref="A2:K37"/>
  <sheetViews>
    <sheetView zoomScale="90" zoomScaleNormal="90" workbookViewId="0">
      <selection activeCell="E14" sqref="E14"/>
    </sheetView>
  </sheetViews>
  <sheetFormatPr defaultRowHeight="15" x14ac:dyDescent="0.25"/>
  <cols>
    <col min="1" max="1" width="45" customWidth="1"/>
    <col min="2" max="2" width="14.42578125" customWidth="1"/>
    <col min="3" max="4" width="13.85546875" bestFit="1" customWidth="1"/>
    <col min="5" max="5" width="13.7109375" customWidth="1"/>
    <col min="6" max="7" width="9.42578125" bestFit="1" customWidth="1"/>
  </cols>
  <sheetData>
    <row r="2" spans="1:11" x14ac:dyDescent="0.25">
      <c r="A2" s="157" t="s">
        <v>119</v>
      </c>
      <c r="B2" s="157"/>
      <c r="C2" s="157"/>
      <c r="D2" s="157"/>
      <c r="E2" s="157"/>
      <c r="F2" s="157"/>
      <c r="G2" s="157"/>
    </row>
    <row r="4" spans="1:11" ht="38.25" x14ac:dyDescent="0.25">
      <c r="A4" s="39" t="s">
        <v>4</v>
      </c>
      <c r="B4" s="39" t="s">
        <v>31</v>
      </c>
      <c r="C4" s="39" t="s">
        <v>32</v>
      </c>
      <c r="D4" s="39" t="s">
        <v>33</v>
      </c>
      <c r="E4" s="39" t="s">
        <v>8</v>
      </c>
      <c r="F4" s="39" t="s">
        <v>9</v>
      </c>
      <c r="G4" s="39" t="s">
        <v>9</v>
      </c>
    </row>
    <row r="5" spans="1:1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 t="s">
        <v>10</v>
      </c>
      <c r="G5" s="21" t="s">
        <v>11</v>
      </c>
    </row>
    <row r="6" spans="1:11" x14ac:dyDescent="0.25">
      <c r="A6" s="22" t="s">
        <v>120</v>
      </c>
      <c r="B6" s="23">
        <f>B7+B10</f>
        <v>1765793.51</v>
      </c>
      <c r="C6" s="23">
        <f>C7+C10</f>
        <v>1809659</v>
      </c>
      <c r="D6" s="23">
        <f>D7+D10</f>
        <v>2005000</v>
      </c>
      <c r="E6" s="23">
        <f>E7+E10</f>
        <v>2082848.1</v>
      </c>
      <c r="F6" s="23">
        <v>23.251710714768077</v>
      </c>
      <c r="G6" s="23">
        <v>38.846370704092571</v>
      </c>
    </row>
    <row r="7" spans="1:11" x14ac:dyDescent="0.25">
      <c r="A7" s="24" t="s">
        <v>35</v>
      </c>
      <c r="B7" s="59">
        <f>B8</f>
        <v>922860.23</v>
      </c>
      <c r="C7" s="59">
        <f>C8</f>
        <v>970000</v>
      </c>
      <c r="D7" s="59">
        <f>D8</f>
        <v>979000</v>
      </c>
      <c r="E7" s="59">
        <f>E8</f>
        <v>930056.38</v>
      </c>
      <c r="F7" s="59">
        <f>E7/B7*10</f>
        <v>10.077976596737733</v>
      </c>
      <c r="G7" s="59">
        <f>E7/D7*10</f>
        <v>9.5000651685393258</v>
      </c>
    </row>
    <row r="8" spans="1:11" x14ac:dyDescent="0.25">
      <c r="A8" s="28" t="s">
        <v>36</v>
      </c>
      <c r="B8" s="25">
        <f>B9</f>
        <v>922860.23</v>
      </c>
      <c r="C8" s="25">
        <v>970000</v>
      </c>
      <c r="D8" s="25">
        <f>D9</f>
        <v>979000</v>
      </c>
      <c r="E8" s="25">
        <v>930056.38</v>
      </c>
      <c r="F8" s="27">
        <f t="shared" ref="F8:F21" si="0">E8/B8*10</f>
        <v>10.077976596737733</v>
      </c>
      <c r="G8" s="27">
        <f t="shared" ref="G8:G21" si="1">E8/D8*10</f>
        <v>9.5000651685393258</v>
      </c>
    </row>
    <row r="9" spans="1:11" x14ac:dyDescent="0.25">
      <c r="A9" s="28" t="s">
        <v>37</v>
      </c>
      <c r="B9" s="25">
        <v>922860.23</v>
      </c>
      <c r="C9" s="25">
        <v>970000</v>
      </c>
      <c r="D9" s="25">
        <v>979000</v>
      </c>
      <c r="E9" s="25">
        <f>E8</f>
        <v>930056.38</v>
      </c>
      <c r="F9" s="27">
        <f t="shared" si="0"/>
        <v>10.077976596737733</v>
      </c>
      <c r="G9" s="27">
        <f t="shared" si="1"/>
        <v>9.5000651685393258</v>
      </c>
    </row>
    <row r="10" spans="1:11" ht="26.25" x14ac:dyDescent="0.25">
      <c r="A10" s="24" t="s">
        <v>39</v>
      </c>
      <c r="B10" s="59">
        <f>B11+B13+B15+B18+B20</f>
        <v>842933.28</v>
      </c>
      <c r="C10" s="59">
        <f>C11+C13+C15+C19+C20</f>
        <v>839659</v>
      </c>
      <c r="D10" s="59">
        <f>D11+D13+D15+D19+D20</f>
        <v>1026000</v>
      </c>
      <c r="E10" s="59">
        <f>E11+E13+E15+E18+E20</f>
        <v>1152791.72</v>
      </c>
      <c r="F10" s="59"/>
      <c r="G10" s="59"/>
    </row>
    <row r="11" spans="1:11" x14ac:dyDescent="0.25">
      <c r="A11" s="28" t="s">
        <v>40</v>
      </c>
      <c r="B11" s="25">
        <f>B12</f>
        <v>450380.46</v>
      </c>
      <c r="C11" s="25">
        <v>477016</v>
      </c>
      <c r="D11" s="25">
        <v>477016</v>
      </c>
      <c r="E11" s="25">
        <f>E12</f>
        <v>492287.95</v>
      </c>
      <c r="F11" s="27">
        <f t="shared" si="0"/>
        <v>10.930490856552701</v>
      </c>
      <c r="G11" s="27">
        <f t="shared" si="1"/>
        <v>10.320155927683768</v>
      </c>
      <c r="K11" s="46"/>
    </row>
    <row r="12" spans="1:11" x14ac:dyDescent="0.25">
      <c r="A12" s="28" t="s">
        <v>41</v>
      </c>
      <c r="B12" s="25">
        <v>450380.46</v>
      </c>
      <c r="C12" s="25">
        <f>C11</f>
        <v>477016</v>
      </c>
      <c r="D12" s="25">
        <f>D11</f>
        <v>477016</v>
      </c>
      <c r="E12" s="25">
        <v>492287.95</v>
      </c>
      <c r="F12" s="27">
        <f t="shared" si="0"/>
        <v>10.930490856552701</v>
      </c>
      <c r="G12" s="27">
        <f t="shared" si="1"/>
        <v>10.320155927683768</v>
      </c>
    </row>
    <row r="13" spans="1:11" x14ac:dyDescent="0.25">
      <c r="A13" s="28" t="s">
        <v>47</v>
      </c>
      <c r="B13" s="25">
        <f>B14</f>
        <v>31055.279999999999</v>
      </c>
      <c r="C13" s="25">
        <f>C14</f>
        <v>27200</v>
      </c>
      <c r="D13" s="25">
        <f>D14</f>
        <v>60514</v>
      </c>
      <c r="E13" s="25">
        <f>E14</f>
        <v>52576.85</v>
      </c>
      <c r="F13" s="27">
        <f t="shared" si="0"/>
        <v>16.930084030799271</v>
      </c>
      <c r="G13" s="27">
        <f t="shared" si="1"/>
        <v>8.6883778960240594</v>
      </c>
    </row>
    <row r="14" spans="1:11" ht="26.25" x14ac:dyDescent="0.25">
      <c r="A14" s="28" t="s">
        <v>48</v>
      </c>
      <c r="B14" s="25">
        <v>31055.279999999999</v>
      </c>
      <c r="C14" s="25">
        <v>27200</v>
      </c>
      <c r="D14" s="25">
        <v>60514</v>
      </c>
      <c r="E14" s="25">
        <v>52576.85</v>
      </c>
      <c r="F14" s="27">
        <f t="shared" si="0"/>
        <v>16.930084030799271</v>
      </c>
      <c r="G14" s="27">
        <f t="shared" si="1"/>
        <v>8.6883778960240594</v>
      </c>
    </row>
    <row r="15" spans="1:11" x14ac:dyDescent="0.25">
      <c r="A15" s="28" t="s">
        <v>52</v>
      </c>
      <c r="B15" s="29">
        <f>B16+B17</f>
        <v>352289.14</v>
      </c>
      <c r="C15" s="29">
        <f>C16+C17</f>
        <v>327443</v>
      </c>
      <c r="D15" s="29">
        <f>D16+D17</f>
        <v>477191</v>
      </c>
      <c r="E15" s="29">
        <f>E16+E17</f>
        <v>604826.91999999993</v>
      </c>
      <c r="F15" s="27">
        <f t="shared" si="0"/>
        <v>17.168480413560289</v>
      </c>
      <c r="G15" s="27">
        <f t="shared" si="1"/>
        <v>12.674734435477617</v>
      </c>
    </row>
    <row r="16" spans="1:11" x14ac:dyDescent="0.25">
      <c r="A16" s="28" t="s">
        <v>53</v>
      </c>
      <c r="B16" s="25">
        <v>72831.600000000006</v>
      </c>
      <c r="C16" s="25">
        <v>81849</v>
      </c>
      <c r="D16" s="25">
        <v>90437</v>
      </c>
      <c r="E16" s="25">
        <v>70894.2</v>
      </c>
      <c r="F16" s="27">
        <f t="shared" si="0"/>
        <v>9.7339890926465973</v>
      </c>
      <c r="G16" s="27">
        <f t="shared" si="1"/>
        <v>7.8390702920264932</v>
      </c>
    </row>
    <row r="17" spans="1:7" x14ac:dyDescent="0.25">
      <c r="A17" s="28" t="s">
        <v>56</v>
      </c>
      <c r="B17" s="25">
        <v>279457.53999999998</v>
      </c>
      <c r="C17" s="25">
        <v>245594</v>
      </c>
      <c r="D17" s="25">
        <v>386754</v>
      </c>
      <c r="E17" s="25">
        <v>533932.72</v>
      </c>
      <c r="F17" s="27">
        <f t="shared" si="0"/>
        <v>19.106040939170938</v>
      </c>
      <c r="G17" s="27">
        <f t="shared" si="1"/>
        <v>13.805486691798921</v>
      </c>
    </row>
    <row r="18" spans="1:7" x14ac:dyDescent="0.25">
      <c r="A18" s="28" t="s">
        <v>65</v>
      </c>
      <c r="B18" s="26">
        <f>B19</f>
        <v>7681.4</v>
      </c>
      <c r="C18" s="26"/>
      <c r="D18" s="26"/>
      <c r="E18" s="26">
        <f>E19</f>
        <v>3100</v>
      </c>
      <c r="F18" s="27">
        <f t="shared" si="0"/>
        <v>4.0357226547243998</v>
      </c>
      <c r="G18" s="27" t="e">
        <f t="shared" si="1"/>
        <v>#DIV/0!</v>
      </c>
    </row>
    <row r="19" spans="1:7" x14ac:dyDescent="0.25">
      <c r="A19" s="28" t="s">
        <v>66</v>
      </c>
      <c r="B19" s="26">
        <v>7681.4</v>
      </c>
      <c r="C19" s="25">
        <v>3000</v>
      </c>
      <c r="D19" s="25">
        <v>6279</v>
      </c>
      <c r="E19" s="26">
        <v>3100</v>
      </c>
      <c r="F19" s="27">
        <f t="shared" si="0"/>
        <v>4.0357226547243998</v>
      </c>
      <c r="G19" s="27">
        <f t="shared" si="1"/>
        <v>4.9370918936136325</v>
      </c>
    </row>
    <row r="20" spans="1:7" ht="39" x14ac:dyDescent="0.25">
      <c r="A20" s="28" t="s">
        <v>68</v>
      </c>
      <c r="B20" s="26">
        <f>B21</f>
        <v>1527</v>
      </c>
      <c r="C20" s="25">
        <f>C21</f>
        <v>5000</v>
      </c>
      <c r="D20" s="25">
        <f>D21</f>
        <v>5000</v>
      </c>
      <c r="E20" s="26">
        <f>E21</f>
        <v>0</v>
      </c>
      <c r="F20" s="27">
        <f t="shared" si="0"/>
        <v>0</v>
      </c>
      <c r="G20" s="27">
        <f t="shared" si="1"/>
        <v>0</v>
      </c>
    </row>
    <row r="21" spans="1:7" ht="39" x14ac:dyDescent="0.25">
      <c r="A21" s="28" t="s">
        <v>69</v>
      </c>
      <c r="B21" s="26">
        <v>1527</v>
      </c>
      <c r="C21" s="25">
        <v>5000</v>
      </c>
      <c r="D21" s="25">
        <v>5000</v>
      </c>
      <c r="E21" s="26">
        <v>0</v>
      </c>
      <c r="F21" s="27">
        <f t="shared" si="0"/>
        <v>0</v>
      </c>
      <c r="G21" s="27">
        <f t="shared" si="1"/>
        <v>0</v>
      </c>
    </row>
    <row r="22" spans="1:7" x14ac:dyDescent="0.25">
      <c r="A22" s="22" t="s">
        <v>121</v>
      </c>
      <c r="B22" s="23">
        <f>B23+B26</f>
        <v>1745109.52</v>
      </c>
      <c r="C22" s="23">
        <f>C23+C26</f>
        <v>1809659</v>
      </c>
      <c r="D22" s="23">
        <f t="shared" ref="D22" si="2">D23+D26</f>
        <v>2005000</v>
      </c>
      <c r="E22" s="23">
        <f>E23+E26</f>
        <v>2046114.9</v>
      </c>
      <c r="F22" s="34">
        <f>E22/B22*100</f>
        <v>117.24850942306475</v>
      </c>
      <c r="G22" s="34">
        <f>E22/D22*100</f>
        <v>102.05061845386534</v>
      </c>
    </row>
    <row r="23" spans="1:7" x14ac:dyDescent="0.25">
      <c r="A23" s="24" t="s">
        <v>35</v>
      </c>
      <c r="B23" s="59">
        <f>B24</f>
        <v>922860.23</v>
      </c>
      <c r="C23" s="59">
        <f>C24</f>
        <v>970000</v>
      </c>
      <c r="D23" s="59">
        <f>D24</f>
        <v>979000</v>
      </c>
      <c r="E23" s="59">
        <f>E24</f>
        <v>930056.38</v>
      </c>
      <c r="F23" s="59">
        <f>E23/B23*100</f>
        <v>100.77976596737732</v>
      </c>
      <c r="G23" s="59">
        <f>E23/D23*100</f>
        <v>95.000651685393251</v>
      </c>
    </row>
    <row r="24" spans="1:7" x14ac:dyDescent="0.25">
      <c r="A24" s="28" t="s">
        <v>36</v>
      </c>
      <c r="B24" s="60">
        <f>B25</f>
        <v>922860.23</v>
      </c>
      <c r="C24" s="60">
        <v>970000</v>
      </c>
      <c r="D24" s="60">
        <v>979000</v>
      </c>
      <c r="E24" s="60">
        <v>930056.38</v>
      </c>
      <c r="F24" s="82">
        <f t="shared" ref="F24:F37" si="3">E24/B24*100</f>
        <v>100.77976596737732</v>
      </c>
      <c r="G24" s="82">
        <f t="shared" ref="G24:G37" si="4">E24/D24*100</f>
        <v>95.000651685393251</v>
      </c>
    </row>
    <row r="25" spans="1:7" x14ac:dyDescent="0.25">
      <c r="A25" s="28" t="s">
        <v>37</v>
      </c>
      <c r="B25" s="60">
        <f>B9</f>
        <v>922860.23</v>
      </c>
      <c r="C25" s="60">
        <f>C24</f>
        <v>970000</v>
      </c>
      <c r="D25" s="60">
        <f>D24</f>
        <v>979000</v>
      </c>
      <c r="E25" s="60">
        <f>E24</f>
        <v>930056.38</v>
      </c>
      <c r="F25" s="82">
        <f t="shared" si="3"/>
        <v>100.77976596737732</v>
      </c>
      <c r="G25" s="82">
        <f t="shared" si="4"/>
        <v>95.000651685393251</v>
      </c>
    </row>
    <row r="26" spans="1:7" ht="26.25" x14ac:dyDescent="0.25">
      <c r="A26" s="24" t="s">
        <v>39</v>
      </c>
      <c r="B26" s="59">
        <f>B27+B29+B31+B34+B36</f>
        <v>822249.28999999992</v>
      </c>
      <c r="C26" s="59">
        <f>C27+C29+C31+C34+C36</f>
        <v>839659</v>
      </c>
      <c r="D26" s="59">
        <f>D27+D29+D31+D34+D36</f>
        <v>1026000</v>
      </c>
      <c r="E26" s="59">
        <f>E27+E29+E31+E34+E36</f>
        <v>1116058.52</v>
      </c>
      <c r="F26" s="59">
        <f t="shared" si="3"/>
        <v>135.73237868043645</v>
      </c>
      <c r="G26" s="59">
        <f t="shared" si="4"/>
        <v>108.7776335282651</v>
      </c>
    </row>
    <row r="27" spans="1:7" x14ac:dyDescent="0.25">
      <c r="A27" s="28" t="s">
        <v>40</v>
      </c>
      <c r="B27" s="60">
        <f>B28</f>
        <v>454121.91</v>
      </c>
      <c r="C27" s="82">
        <v>477016</v>
      </c>
      <c r="D27" s="82">
        <v>477016</v>
      </c>
      <c r="E27" s="82">
        <v>486534.54</v>
      </c>
      <c r="F27" s="82">
        <f t="shared" si="3"/>
        <v>107.13742924229311</v>
      </c>
      <c r="G27" s="82">
        <f t="shared" si="4"/>
        <v>101.99543411541751</v>
      </c>
    </row>
    <row r="28" spans="1:7" x14ac:dyDescent="0.25">
      <c r="A28" s="28" t="s">
        <v>41</v>
      </c>
      <c r="B28" s="60">
        <v>454121.91</v>
      </c>
      <c r="C28" s="60">
        <f>C27</f>
        <v>477016</v>
      </c>
      <c r="D28" s="60">
        <f>D27</f>
        <v>477016</v>
      </c>
      <c r="E28" s="60">
        <f>E27</f>
        <v>486534.54</v>
      </c>
      <c r="F28" s="82">
        <f t="shared" si="3"/>
        <v>107.13742924229311</v>
      </c>
      <c r="G28" s="82">
        <f t="shared" si="4"/>
        <v>101.99543411541751</v>
      </c>
    </row>
    <row r="29" spans="1:7" x14ac:dyDescent="0.25">
      <c r="A29" s="28" t="s">
        <v>47</v>
      </c>
      <c r="B29" s="60">
        <f>B30</f>
        <v>22995.93</v>
      </c>
      <c r="C29" s="60">
        <f>C30</f>
        <v>27200</v>
      </c>
      <c r="D29" s="60">
        <f>D30</f>
        <v>60514</v>
      </c>
      <c r="E29" s="60">
        <v>58107.11</v>
      </c>
      <c r="F29" s="82">
        <f t="shared" si="3"/>
        <v>252.68432283451898</v>
      </c>
      <c r="G29" s="82">
        <f t="shared" si="4"/>
        <v>96.022589813927368</v>
      </c>
    </row>
    <row r="30" spans="1:7" ht="26.25" x14ac:dyDescent="0.25">
      <c r="A30" s="28" t="s">
        <v>48</v>
      </c>
      <c r="B30" s="60">
        <v>22995.93</v>
      </c>
      <c r="C30" s="60">
        <v>27200</v>
      </c>
      <c r="D30" s="60">
        <v>60514</v>
      </c>
      <c r="E30" s="60">
        <f>E29</f>
        <v>58107.11</v>
      </c>
      <c r="F30" s="82">
        <f t="shared" si="3"/>
        <v>252.68432283451898</v>
      </c>
      <c r="G30" s="82">
        <f t="shared" si="4"/>
        <v>96.022589813927368</v>
      </c>
    </row>
    <row r="31" spans="1:7" x14ac:dyDescent="0.25">
      <c r="A31" s="28" t="s">
        <v>52</v>
      </c>
      <c r="B31" s="60">
        <f>B32+B33</f>
        <v>334264.05</v>
      </c>
      <c r="C31" s="60">
        <f>C32+C33</f>
        <v>327443</v>
      </c>
      <c r="D31" s="60">
        <f>D32+D33</f>
        <v>477191</v>
      </c>
      <c r="E31" s="60">
        <f>E32+E33</f>
        <v>569885.36</v>
      </c>
      <c r="F31" s="82">
        <f t="shared" si="3"/>
        <v>170.48957553167924</v>
      </c>
      <c r="G31" s="82">
        <f t="shared" si="4"/>
        <v>119.42500172886747</v>
      </c>
    </row>
    <row r="32" spans="1:7" x14ac:dyDescent="0.25">
      <c r="A32" s="28" t="s">
        <v>53</v>
      </c>
      <c r="B32" s="60">
        <v>59816.82</v>
      </c>
      <c r="C32" s="60">
        <v>81849</v>
      </c>
      <c r="D32" s="60">
        <v>90437</v>
      </c>
      <c r="E32" s="60">
        <v>76888.06</v>
      </c>
      <c r="F32" s="82">
        <f t="shared" si="3"/>
        <v>128.53919683460271</v>
      </c>
      <c r="G32" s="82">
        <f t="shared" si="4"/>
        <v>85.018366376593647</v>
      </c>
    </row>
    <row r="33" spans="1:7" x14ac:dyDescent="0.25">
      <c r="A33" s="28" t="s">
        <v>56</v>
      </c>
      <c r="B33" s="60">
        <v>274447.23</v>
      </c>
      <c r="C33" s="60">
        <v>245594</v>
      </c>
      <c r="D33" s="60">
        <v>386754</v>
      </c>
      <c r="E33" s="60">
        <v>492997.3</v>
      </c>
      <c r="F33" s="82">
        <f t="shared" si="3"/>
        <v>179.63282048793133</v>
      </c>
      <c r="G33" s="82">
        <f t="shared" si="4"/>
        <v>127.47051097079797</v>
      </c>
    </row>
    <row r="34" spans="1:7" x14ac:dyDescent="0.25">
      <c r="A34" s="28" t="s">
        <v>65</v>
      </c>
      <c r="B34" s="60">
        <f>B35</f>
        <v>3042.36</v>
      </c>
      <c r="C34" s="60">
        <f>C35</f>
        <v>3000</v>
      </c>
      <c r="D34" s="60">
        <f>D35</f>
        <v>6279</v>
      </c>
      <c r="E34" s="60">
        <v>762.43</v>
      </c>
      <c r="F34" s="82">
        <f t="shared" si="3"/>
        <v>25.060479364703713</v>
      </c>
      <c r="G34" s="82">
        <f t="shared" si="4"/>
        <v>12.14253862079949</v>
      </c>
    </row>
    <row r="35" spans="1:7" x14ac:dyDescent="0.25">
      <c r="A35" s="28" t="s">
        <v>66</v>
      </c>
      <c r="B35" s="60">
        <v>3042.36</v>
      </c>
      <c r="C35" s="60">
        <v>3000</v>
      </c>
      <c r="D35" s="60">
        <v>6279</v>
      </c>
      <c r="E35" s="60">
        <f>E34</f>
        <v>762.43</v>
      </c>
      <c r="F35" s="82">
        <f t="shared" si="3"/>
        <v>25.060479364703713</v>
      </c>
      <c r="G35" s="82">
        <f t="shared" si="4"/>
        <v>12.14253862079949</v>
      </c>
    </row>
    <row r="36" spans="1:7" ht="39" x14ac:dyDescent="0.25">
      <c r="A36" s="28" t="s">
        <v>68</v>
      </c>
      <c r="B36" s="60">
        <f>B37</f>
        <v>7825.04</v>
      </c>
      <c r="C36" s="60">
        <f>C37</f>
        <v>5000</v>
      </c>
      <c r="D36" s="60">
        <f>D37</f>
        <v>5000</v>
      </c>
      <c r="E36" s="60">
        <v>769.08</v>
      </c>
      <c r="F36" s="82">
        <f t="shared" si="3"/>
        <v>9.8284481612873549</v>
      </c>
      <c r="G36" s="82">
        <f t="shared" si="4"/>
        <v>15.381600000000001</v>
      </c>
    </row>
    <row r="37" spans="1:7" ht="39" x14ac:dyDescent="0.25">
      <c r="A37" s="28" t="s">
        <v>69</v>
      </c>
      <c r="B37" s="60">
        <v>7825.04</v>
      </c>
      <c r="C37" s="60">
        <v>5000</v>
      </c>
      <c r="D37" s="60">
        <v>5000</v>
      </c>
      <c r="E37" s="60">
        <f>E36</f>
        <v>769.08</v>
      </c>
      <c r="F37" s="82">
        <f t="shared" si="3"/>
        <v>9.8284481612873549</v>
      </c>
      <c r="G37" s="82">
        <f t="shared" si="4"/>
        <v>15.381600000000001</v>
      </c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1055-AA41-4963-A5B3-CBEF327604D7}">
  <dimension ref="A1:G23"/>
  <sheetViews>
    <sheetView zoomScale="90" zoomScaleNormal="90" workbookViewId="0">
      <selection activeCell="I33" sqref="I32:I33"/>
    </sheetView>
  </sheetViews>
  <sheetFormatPr defaultColWidth="9.140625" defaultRowHeight="14.25" x14ac:dyDescent="0.2"/>
  <cols>
    <col min="1" max="1" width="66.28515625" style="30" customWidth="1"/>
    <col min="2" max="2" width="15.5703125" style="37" customWidth="1"/>
    <col min="3" max="4" width="14.28515625" style="30" customWidth="1"/>
    <col min="5" max="5" width="15.85546875" style="30" customWidth="1"/>
    <col min="6" max="6" width="12.5703125" style="38" customWidth="1"/>
    <col min="7" max="7" width="11.42578125" style="38" customWidth="1"/>
    <col min="8" max="10" width="9.140625" style="30"/>
    <col min="11" max="11" width="11.28515625" style="30" bestFit="1" customWidth="1"/>
    <col min="12" max="16384" width="9.140625" style="30"/>
  </cols>
  <sheetData>
    <row r="1" spans="1:7" ht="15" x14ac:dyDescent="0.25">
      <c r="A1" s="157" t="s">
        <v>122</v>
      </c>
      <c r="B1" s="157"/>
      <c r="C1" s="157"/>
      <c r="D1" s="157"/>
      <c r="E1" s="157"/>
      <c r="F1" s="157"/>
      <c r="G1" s="157"/>
    </row>
    <row r="2" spans="1:7" ht="15" x14ac:dyDescent="0.25">
      <c r="A2" s="20"/>
      <c r="B2" s="31"/>
      <c r="C2" s="20"/>
      <c r="D2" s="20"/>
      <c r="E2" s="20"/>
      <c r="F2" s="32"/>
      <c r="G2" s="32"/>
    </row>
    <row r="3" spans="1:7" ht="38.25" x14ac:dyDescent="0.2">
      <c r="A3" s="39" t="s">
        <v>4</v>
      </c>
      <c r="B3" s="39" t="s">
        <v>31</v>
      </c>
      <c r="C3" s="39" t="s">
        <v>32</v>
      </c>
      <c r="D3" s="39" t="s">
        <v>33</v>
      </c>
      <c r="E3" s="39" t="s">
        <v>8</v>
      </c>
      <c r="F3" s="39" t="s">
        <v>9</v>
      </c>
      <c r="G3" s="39" t="s">
        <v>9</v>
      </c>
    </row>
    <row r="4" spans="1:7" x14ac:dyDescent="0.2">
      <c r="A4" s="21">
        <v>1</v>
      </c>
      <c r="B4" s="33">
        <v>2</v>
      </c>
      <c r="C4" s="21">
        <v>3</v>
      </c>
      <c r="D4" s="21">
        <v>4</v>
      </c>
      <c r="E4" s="21">
        <v>5</v>
      </c>
      <c r="F4" s="21" t="s">
        <v>10</v>
      </c>
      <c r="G4" s="21" t="s">
        <v>11</v>
      </c>
    </row>
    <row r="5" spans="1:7" x14ac:dyDescent="0.2">
      <c r="A5" s="22" t="s">
        <v>123</v>
      </c>
      <c r="B5" s="58">
        <f t="shared" ref="B5:C6" si="0">B6</f>
        <v>1745109.52</v>
      </c>
      <c r="C5" s="58">
        <f t="shared" si="0"/>
        <v>1809659</v>
      </c>
      <c r="D5" s="23">
        <f t="shared" ref="D5:E7" si="1">D6</f>
        <v>2005000</v>
      </c>
      <c r="E5" s="92">
        <f t="shared" si="1"/>
        <v>2046114.9</v>
      </c>
      <c r="F5" s="34">
        <f>+E5/B5*100</f>
        <v>117.24850942306475</v>
      </c>
      <c r="G5" s="34">
        <f>+E5/D5*100</f>
        <v>102.05061845386534</v>
      </c>
    </row>
    <row r="6" spans="1:7" x14ac:dyDescent="0.2">
      <c r="A6" s="24" t="s">
        <v>124</v>
      </c>
      <c r="B6" s="143">
        <f t="shared" si="0"/>
        <v>1745109.52</v>
      </c>
      <c r="C6" s="143">
        <f t="shared" si="0"/>
        <v>1809659</v>
      </c>
      <c r="D6" s="143">
        <f t="shared" si="1"/>
        <v>2005000</v>
      </c>
      <c r="E6" s="143">
        <f t="shared" si="1"/>
        <v>2046114.9</v>
      </c>
      <c r="F6" s="35">
        <f>E6/B6*100</f>
        <v>117.24850942306475</v>
      </c>
      <c r="G6" s="35">
        <f>E6/D6*100</f>
        <v>102.05061845386534</v>
      </c>
    </row>
    <row r="7" spans="1:7" x14ac:dyDescent="0.2">
      <c r="A7" s="24" t="s">
        <v>125</v>
      </c>
      <c r="B7" s="35">
        <f t="shared" ref="B7:C7" si="2">B8</f>
        <v>1745109.52</v>
      </c>
      <c r="C7" s="35">
        <f t="shared" si="2"/>
        <v>1809659</v>
      </c>
      <c r="D7" s="35">
        <f t="shared" si="1"/>
        <v>2005000</v>
      </c>
      <c r="E7" s="35">
        <f t="shared" si="1"/>
        <v>2046114.9</v>
      </c>
      <c r="F7" s="35">
        <f t="shared" ref="F7:F23" si="3">E7/B7*100</f>
        <v>117.24850942306475</v>
      </c>
      <c r="G7" s="35">
        <f t="shared" ref="G7:G23" si="4">E7/D7*100</f>
        <v>102.05061845386534</v>
      </c>
    </row>
    <row r="8" spans="1:7" x14ac:dyDescent="0.2">
      <c r="A8" s="24" t="s">
        <v>126</v>
      </c>
      <c r="B8" s="35">
        <f t="shared" ref="B8:C8" si="5">B9+B12</f>
        <v>1745109.52</v>
      </c>
      <c r="C8" s="35">
        <f t="shared" si="5"/>
        <v>1809659</v>
      </c>
      <c r="D8" s="35">
        <f>D9+D12</f>
        <v>2005000</v>
      </c>
      <c r="E8" s="35">
        <f>E9+E12</f>
        <v>2046114.9</v>
      </c>
      <c r="F8" s="35">
        <f t="shared" si="3"/>
        <v>117.24850942306475</v>
      </c>
      <c r="G8" s="35">
        <f t="shared" si="4"/>
        <v>102.05061845386534</v>
      </c>
    </row>
    <row r="9" spans="1:7" x14ac:dyDescent="0.2">
      <c r="A9" s="24" t="s">
        <v>35</v>
      </c>
      <c r="B9" s="35">
        <f>B11</f>
        <v>922860.23</v>
      </c>
      <c r="C9" s="35">
        <f>C11</f>
        <v>970000</v>
      </c>
      <c r="D9" s="35">
        <f>D10</f>
        <v>979000</v>
      </c>
      <c r="E9" s="35">
        <f>E10</f>
        <v>930056.38</v>
      </c>
      <c r="F9" s="35">
        <f t="shared" si="3"/>
        <v>100.77976596737732</v>
      </c>
      <c r="G9" s="35">
        <f t="shared" si="4"/>
        <v>95.000651685393251</v>
      </c>
    </row>
    <row r="10" spans="1:7" x14ac:dyDescent="0.2">
      <c r="A10" s="28" t="s">
        <v>36</v>
      </c>
      <c r="B10" s="25">
        <f>B11</f>
        <v>922860.23</v>
      </c>
      <c r="C10" s="25">
        <f>+C11</f>
        <v>970000</v>
      </c>
      <c r="D10" s="25">
        <v>979000</v>
      </c>
      <c r="E10" s="25">
        <v>930056.38</v>
      </c>
      <c r="F10" s="61">
        <f t="shared" si="3"/>
        <v>100.77976596737732</v>
      </c>
      <c r="G10" s="61">
        <f t="shared" si="4"/>
        <v>95.000651685393251</v>
      </c>
    </row>
    <row r="11" spans="1:7" x14ac:dyDescent="0.2">
      <c r="A11" s="28" t="s">
        <v>37</v>
      </c>
      <c r="B11" s="25">
        <v>922860.23</v>
      </c>
      <c r="C11" s="25">
        <v>970000</v>
      </c>
      <c r="D11" s="25">
        <f>D10</f>
        <v>979000</v>
      </c>
      <c r="E11" s="25">
        <f>E10</f>
        <v>930056.38</v>
      </c>
      <c r="F11" s="61">
        <f t="shared" si="3"/>
        <v>100.77976596737732</v>
      </c>
      <c r="G11" s="61">
        <f t="shared" si="4"/>
        <v>95.000651685393251</v>
      </c>
    </row>
    <row r="12" spans="1:7" ht="25.5" x14ac:dyDescent="0.2">
      <c r="A12" s="24" t="s">
        <v>39</v>
      </c>
      <c r="B12" s="35">
        <f>B13+B15+B17+B20+B22</f>
        <v>822249.28999999992</v>
      </c>
      <c r="C12" s="35">
        <f t="shared" ref="C12" si="6">C13+C15+C17+C20+C22</f>
        <v>839659</v>
      </c>
      <c r="D12" s="35">
        <f>D13+D15+D17+D20+D22</f>
        <v>1026000</v>
      </c>
      <c r="E12" s="35">
        <f>E13+E15+E17+E20+E22</f>
        <v>1116058.52</v>
      </c>
      <c r="F12" s="35">
        <f t="shared" si="3"/>
        <v>135.73237868043645</v>
      </c>
      <c r="G12" s="35">
        <f t="shared" si="4"/>
        <v>108.7776335282651</v>
      </c>
    </row>
    <row r="13" spans="1:7" x14ac:dyDescent="0.2">
      <c r="A13" s="28" t="s">
        <v>40</v>
      </c>
      <c r="B13" s="60">
        <f>B14</f>
        <v>454121.91</v>
      </c>
      <c r="C13" s="82">
        <f>+C14</f>
        <v>477016</v>
      </c>
      <c r="D13" s="82">
        <v>477016</v>
      </c>
      <c r="E13" s="60">
        <v>486534.54</v>
      </c>
      <c r="F13" s="61">
        <f t="shared" si="3"/>
        <v>107.13742924229311</v>
      </c>
      <c r="G13" s="61">
        <f t="shared" si="4"/>
        <v>101.99543411541751</v>
      </c>
    </row>
    <row r="14" spans="1:7" x14ac:dyDescent="0.2">
      <c r="A14" s="28" t="s">
        <v>41</v>
      </c>
      <c r="B14" s="60">
        <v>454121.91</v>
      </c>
      <c r="C14" s="60">
        <f>+'[1]Plan na četvrtoj razini'!$C$18</f>
        <v>477016</v>
      </c>
      <c r="D14" s="60">
        <f>D13</f>
        <v>477016</v>
      </c>
      <c r="E14" s="60">
        <f>E13</f>
        <v>486534.54</v>
      </c>
      <c r="F14" s="61">
        <f t="shared" si="3"/>
        <v>107.13742924229311</v>
      </c>
      <c r="G14" s="61">
        <f t="shared" si="4"/>
        <v>101.99543411541751</v>
      </c>
    </row>
    <row r="15" spans="1:7" x14ac:dyDescent="0.2">
      <c r="A15" s="28" t="s">
        <v>47</v>
      </c>
      <c r="B15" s="60">
        <f>B16</f>
        <v>22995.93</v>
      </c>
      <c r="C15" s="60">
        <f>+C16</f>
        <v>27200</v>
      </c>
      <c r="D15" s="60">
        <f>D16</f>
        <v>60514</v>
      </c>
      <c r="E15" s="60">
        <f>E16</f>
        <v>58107.11</v>
      </c>
      <c r="F15" s="61">
        <f t="shared" si="3"/>
        <v>252.68432283451898</v>
      </c>
      <c r="G15" s="61">
        <f t="shared" si="4"/>
        <v>96.022589813927368</v>
      </c>
    </row>
    <row r="16" spans="1:7" x14ac:dyDescent="0.2">
      <c r="A16" s="28" t="s">
        <v>48</v>
      </c>
      <c r="B16" s="60">
        <v>22995.93</v>
      </c>
      <c r="C16" s="60">
        <f>+'[1]Plan na četvrtoj razini'!$C$25</f>
        <v>27200</v>
      </c>
      <c r="D16" s="60">
        <v>60514</v>
      </c>
      <c r="E16" s="60">
        <v>58107.11</v>
      </c>
      <c r="F16" s="61">
        <f t="shared" si="3"/>
        <v>252.68432283451898</v>
      </c>
      <c r="G16" s="61">
        <f t="shared" si="4"/>
        <v>96.022589813927368</v>
      </c>
    </row>
    <row r="17" spans="1:7" x14ac:dyDescent="0.2">
      <c r="A17" s="28" t="s">
        <v>52</v>
      </c>
      <c r="B17" s="60">
        <f>B18+B19</f>
        <v>334264.05</v>
      </c>
      <c r="C17" s="60">
        <f>+C18+C19</f>
        <v>327443</v>
      </c>
      <c r="D17" s="60">
        <f>D18+D19</f>
        <v>477191</v>
      </c>
      <c r="E17" s="60">
        <f>E18+E19</f>
        <v>569885.36</v>
      </c>
      <c r="F17" s="61">
        <f t="shared" si="3"/>
        <v>170.48957553167924</v>
      </c>
      <c r="G17" s="61">
        <f t="shared" si="4"/>
        <v>119.42500172886747</v>
      </c>
    </row>
    <row r="18" spans="1:7" x14ac:dyDescent="0.2">
      <c r="A18" s="28" t="s">
        <v>53</v>
      </c>
      <c r="B18" s="60">
        <v>59816.82</v>
      </c>
      <c r="C18" s="60">
        <f>+'[1]Plan na četvrtoj razini'!$C$32</f>
        <v>81849</v>
      </c>
      <c r="D18" s="60">
        <v>90437</v>
      </c>
      <c r="E18" s="60">
        <v>76888.06</v>
      </c>
      <c r="F18" s="61">
        <f t="shared" si="3"/>
        <v>128.53919683460271</v>
      </c>
      <c r="G18" s="61">
        <f t="shared" si="4"/>
        <v>85.018366376593647</v>
      </c>
    </row>
    <row r="19" spans="1:7" x14ac:dyDescent="0.2">
      <c r="A19" s="28" t="s">
        <v>56</v>
      </c>
      <c r="B19" s="60">
        <v>274447.23</v>
      </c>
      <c r="C19" s="60">
        <f>+'[1]Plan na četvrtoj razini'!$C$35</f>
        <v>245594</v>
      </c>
      <c r="D19" s="60">
        <v>386754</v>
      </c>
      <c r="E19" s="60">
        <v>492997.3</v>
      </c>
      <c r="F19" s="61">
        <f t="shared" si="3"/>
        <v>179.63282048793133</v>
      </c>
      <c r="G19" s="61">
        <f t="shared" si="4"/>
        <v>127.47051097079797</v>
      </c>
    </row>
    <row r="20" spans="1:7" x14ac:dyDescent="0.2">
      <c r="A20" s="28" t="s">
        <v>65</v>
      </c>
      <c r="B20" s="60">
        <f>B21</f>
        <v>3042.36</v>
      </c>
      <c r="C20" s="60">
        <f>+C21</f>
        <v>3000</v>
      </c>
      <c r="D20" s="60">
        <f>D21</f>
        <v>6279</v>
      </c>
      <c r="E20" s="60">
        <f>E21</f>
        <v>762.43</v>
      </c>
      <c r="F20" s="61">
        <f t="shared" si="3"/>
        <v>25.060479364703713</v>
      </c>
      <c r="G20" s="61">
        <f t="shared" si="4"/>
        <v>12.14253862079949</v>
      </c>
    </row>
    <row r="21" spans="1:7" x14ac:dyDescent="0.2">
      <c r="A21" s="28" t="s">
        <v>66</v>
      </c>
      <c r="B21" s="60">
        <v>3042.36</v>
      </c>
      <c r="C21" s="60">
        <f>+'[1]Plan na četvrtoj razini'!$C$49</f>
        <v>3000</v>
      </c>
      <c r="D21" s="60">
        <v>6279</v>
      </c>
      <c r="E21" s="60">
        <v>762.43</v>
      </c>
      <c r="F21" s="61">
        <f t="shared" si="3"/>
        <v>25.060479364703713</v>
      </c>
      <c r="G21" s="61">
        <f t="shared" si="4"/>
        <v>12.14253862079949</v>
      </c>
    </row>
    <row r="22" spans="1:7" ht="25.5" x14ac:dyDescent="0.2">
      <c r="A22" s="28" t="s">
        <v>68</v>
      </c>
      <c r="B22" s="60">
        <f>B23</f>
        <v>7825.04</v>
      </c>
      <c r="C22" s="60">
        <f>+C23</f>
        <v>5000</v>
      </c>
      <c r="D22" s="60">
        <f>D23</f>
        <v>5000</v>
      </c>
      <c r="E22" s="60">
        <f>E23</f>
        <v>769.08</v>
      </c>
      <c r="F22" s="61">
        <f t="shared" si="3"/>
        <v>9.8284481612873549</v>
      </c>
      <c r="G22" s="61">
        <f t="shared" si="4"/>
        <v>15.381600000000001</v>
      </c>
    </row>
    <row r="23" spans="1:7" ht="25.5" x14ac:dyDescent="0.2">
      <c r="A23" s="28" t="s">
        <v>69</v>
      </c>
      <c r="B23" s="60">
        <v>7825.04</v>
      </c>
      <c r="C23" s="60">
        <f>+'[1]Plan na četvrtoj razini'!$C$53</f>
        <v>5000</v>
      </c>
      <c r="D23" s="60">
        <v>5000</v>
      </c>
      <c r="E23" s="60">
        <v>769.08</v>
      </c>
      <c r="F23" s="61">
        <f t="shared" si="3"/>
        <v>9.8284481612873549</v>
      </c>
      <c r="G23" s="61">
        <f t="shared" si="4"/>
        <v>15.381600000000001</v>
      </c>
    </row>
  </sheetData>
  <mergeCells count="1">
    <mergeCell ref="A1:G1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9A84-810E-4AC6-9487-0AE3376D9506}">
  <dimension ref="A2:G11"/>
  <sheetViews>
    <sheetView zoomScale="90" zoomScaleNormal="90" workbookViewId="0">
      <selection activeCell="B8" sqref="B8"/>
    </sheetView>
  </sheetViews>
  <sheetFormatPr defaultRowHeight="15" x14ac:dyDescent="0.25"/>
  <cols>
    <col min="1" max="1" width="25.42578125" customWidth="1"/>
    <col min="2" max="7" width="17" customWidth="1"/>
  </cols>
  <sheetData>
    <row r="2" spans="1:7" x14ac:dyDescent="0.25">
      <c r="A2" s="157" t="s">
        <v>1</v>
      </c>
      <c r="B2" s="157"/>
      <c r="C2" s="157"/>
      <c r="D2" s="157"/>
      <c r="E2" s="157"/>
      <c r="F2" s="157"/>
      <c r="G2" s="157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157" t="s">
        <v>29</v>
      </c>
      <c r="B4" s="157"/>
      <c r="C4" s="157"/>
      <c r="D4" s="157"/>
      <c r="E4" s="157"/>
      <c r="F4" s="157"/>
      <c r="G4" s="157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s="157" t="s">
        <v>30</v>
      </c>
      <c r="B6" s="157"/>
      <c r="C6" s="157"/>
      <c r="D6" s="157"/>
      <c r="E6" s="157"/>
      <c r="F6" s="157"/>
      <c r="G6" s="157"/>
    </row>
    <row r="8" spans="1:7" ht="38.25" x14ac:dyDescent="0.25">
      <c r="A8" s="39" t="s">
        <v>4</v>
      </c>
      <c r="B8" s="39" t="s">
        <v>127</v>
      </c>
      <c r="C8" s="39" t="s">
        <v>32</v>
      </c>
      <c r="D8" s="39" t="s">
        <v>33</v>
      </c>
      <c r="E8" s="39" t="s">
        <v>128</v>
      </c>
      <c r="F8" s="39" t="s">
        <v>9</v>
      </c>
      <c r="G8" s="39" t="s">
        <v>9</v>
      </c>
    </row>
    <row r="9" spans="1: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 t="s">
        <v>10</v>
      </c>
      <c r="G9" s="21" t="s">
        <v>11</v>
      </c>
    </row>
    <row r="10" spans="1:7" ht="25.5" x14ac:dyDescent="0.25">
      <c r="A10" s="54" t="s">
        <v>129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ht="25.5" x14ac:dyDescent="0.25">
      <c r="A11" s="54" t="s">
        <v>130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</sheetData>
  <mergeCells count="3">
    <mergeCell ref="A2:G2"/>
    <mergeCell ref="A4:G4"/>
    <mergeCell ref="A6:G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B5D5-0644-459B-B753-E4F2C419E9ED}">
  <dimension ref="A2:G7"/>
  <sheetViews>
    <sheetView zoomScale="90" zoomScaleNormal="90" workbookViewId="0">
      <selection activeCell="B4" sqref="B4:G4"/>
    </sheetView>
  </sheetViews>
  <sheetFormatPr defaultRowHeight="15" x14ac:dyDescent="0.25"/>
  <cols>
    <col min="1" max="7" width="18.28515625" customWidth="1"/>
  </cols>
  <sheetData>
    <row r="2" spans="1:7" x14ac:dyDescent="0.25">
      <c r="A2" s="157" t="s">
        <v>131</v>
      </c>
      <c r="B2" s="157"/>
      <c r="C2" s="157"/>
      <c r="D2" s="157"/>
      <c r="E2" s="157"/>
      <c r="F2" s="157"/>
      <c r="G2" s="157"/>
    </row>
    <row r="4" spans="1:7" ht="38.25" x14ac:dyDescent="0.25">
      <c r="A4" s="39" t="s">
        <v>4</v>
      </c>
      <c r="B4" s="39" t="s">
        <v>127</v>
      </c>
      <c r="C4" s="39" t="s">
        <v>32</v>
      </c>
      <c r="D4" s="39" t="s">
        <v>33</v>
      </c>
      <c r="E4" s="39" t="s">
        <v>128</v>
      </c>
      <c r="F4" s="39" t="s">
        <v>9</v>
      </c>
      <c r="G4" s="39" t="s">
        <v>9</v>
      </c>
    </row>
    <row r="5" spans="1:7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 t="s">
        <v>10</v>
      </c>
      <c r="G5" s="21" t="s">
        <v>11</v>
      </c>
    </row>
    <row r="6" spans="1:7" ht="51" x14ac:dyDescent="0.25">
      <c r="A6" s="54" t="s">
        <v>129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ht="51" x14ac:dyDescent="0.25">
      <c r="A7" s="54" t="s">
        <v>130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209D-3F88-4C59-952B-579CE367EF56}">
  <dimension ref="A1:H160"/>
  <sheetViews>
    <sheetView zoomScale="90" zoomScaleNormal="90" workbookViewId="0">
      <selection activeCell="J14" sqref="J14"/>
    </sheetView>
  </sheetViews>
  <sheetFormatPr defaultRowHeight="15" x14ac:dyDescent="0.25"/>
  <cols>
    <col min="1" max="1" width="54.5703125" customWidth="1"/>
    <col min="2" max="4" width="19.42578125" customWidth="1"/>
    <col min="5" max="5" width="15.140625" customWidth="1"/>
    <col min="8" max="8" width="11.7109375" bestFit="1" customWidth="1"/>
  </cols>
  <sheetData>
    <row r="1" spans="1:8" ht="15.75" x14ac:dyDescent="0.25">
      <c r="A1" s="161" t="s">
        <v>132</v>
      </c>
      <c r="B1" s="161"/>
      <c r="C1" s="161"/>
      <c r="D1" s="161"/>
      <c r="E1" s="161"/>
    </row>
    <row r="2" spans="1:8" x14ac:dyDescent="0.25">
      <c r="A2" s="17"/>
      <c r="B2" s="17"/>
      <c r="C2" s="17"/>
      <c r="D2" s="17"/>
      <c r="E2" s="17"/>
    </row>
    <row r="3" spans="1:8" ht="15.75" x14ac:dyDescent="0.25">
      <c r="A3" s="161" t="s">
        <v>133</v>
      </c>
      <c r="B3" s="161"/>
      <c r="C3" s="161"/>
      <c r="D3" s="161"/>
      <c r="E3" s="161"/>
    </row>
    <row r="4" spans="1:8" x14ac:dyDescent="0.25">
      <c r="A4" s="17"/>
      <c r="B4" s="17"/>
      <c r="C4" s="17"/>
      <c r="D4" s="17"/>
      <c r="E4" s="17"/>
    </row>
    <row r="5" spans="1:8" ht="38.25" x14ac:dyDescent="0.25">
      <c r="A5" s="18" t="s">
        <v>4</v>
      </c>
      <c r="B5" s="18" t="s">
        <v>6</v>
      </c>
      <c r="C5" s="18" t="s">
        <v>7</v>
      </c>
      <c r="D5" s="18" t="s">
        <v>8</v>
      </c>
      <c r="E5" s="18" t="s">
        <v>134</v>
      </c>
    </row>
    <row r="6" spans="1:8" x14ac:dyDescent="0.25">
      <c r="A6" s="90">
        <v>1</v>
      </c>
      <c r="B6" s="18">
        <v>2</v>
      </c>
      <c r="C6" s="18">
        <v>3</v>
      </c>
      <c r="D6" s="18">
        <v>4</v>
      </c>
      <c r="E6" s="18" t="s">
        <v>135</v>
      </c>
    </row>
    <row r="7" spans="1:8" x14ac:dyDescent="0.25">
      <c r="A7" s="22" t="s">
        <v>120</v>
      </c>
      <c r="B7" s="23">
        <f>B8+B11</f>
        <v>1809659</v>
      </c>
      <c r="C7" s="23">
        <f>C8+C12+C14+C16+C19+C21</f>
        <v>2005000</v>
      </c>
      <c r="D7" s="23">
        <f>D8+D11</f>
        <v>2082848.1</v>
      </c>
      <c r="E7" s="91">
        <f>D7/C7*100</f>
        <v>103.88269825436409</v>
      </c>
    </row>
    <row r="8" spans="1:8" x14ac:dyDescent="0.25">
      <c r="A8" s="24" t="s">
        <v>35</v>
      </c>
      <c r="B8" s="9">
        <f t="shared" ref="B8:D9" si="0">B9</f>
        <v>970000</v>
      </c>
      <c r="C8" s="9">
        <f t="shared" si="0"/>
        <v>979000</v>
      </c>
      <c r="D8" s="9">
        <f>D9</f>
        <v>930056.38</v>
      </c>
      <c r="E8" s="98">
        <f t="shared" ref="E8:E22" si="1">D8/C8*100</f>
        <v>95.000651685393251</v>
      </c>
    </row>
    <row r="9" spans="1:8" x14ac:dyDescent="0.25">
      <c r="A9" s="28" t="s">
        <v>36</v>
      </c>
      <c r="B9" s="144">
        <f t="shared" si="0"/>
        <v>970000</v>
      </c>
      <c r="C9" s="144">
        <f t="shared" si="0"/>
        <v>979000</v>
      </c>
      <c r="D9" s="144">
        <f t="shared" si="0"/>
        <v>930056.38</v>
      </c>
      <c r="E9" s="98">
        <f t="shared" si="1"/>
        <v>95.000651685393251</v>
      </c>
    </row>
    <row r="10" spans="1:8" x14ac:dyDescent="0.25">
      <c r="A10" s="28" t="s">
        <v>37</v>
      </c>
      <c r="B10" s="144">
        <v>970000</v>
      </c>
      <c r="C10" s="144">
        <v>979000</v>
      </c>
      <c r="D10" s="144">
        <v>930056.38</v>
      </c>
      <c r="E10" s="98">
        <f t="shared" si="1"/>
        <v>95.000651685393251</v>
      </c>
      <c r="H10" s="46"/>
    </row>
    <row r="11" spans="1:8" ht="26.25" x14ac:dyDescent="0.25">
      <c r="A11" s="24" t="s">
        <v>39</v>
      </c>
      <c r="B11" s="9">
        <f>B12+B14+B16+B19+B21</f>
        <v>839659</v>
      </c>
      <c r="C11" s="9">
        <f>C12+C14+C16+C18+C19+C21</f>
        <v>1412754</v>
      </c>
      <c r="D11" s="9">
        <f>D12+D14+D16+D19+D21</f>
        <v>1152791.72</v>
      </c>
      <c r="E11" s="98">
        <f t="shared" si="1"/>
        <v>81.598899737675495</v>
      </c>
    </row>
    <row r="12" spans="1:8" x14ac:dyDescent="0.25">
      <c r="A12" s="28" t="s">
        <v>40</v>
      </c>
      <c r="B12" s="144">
        <f>B13</f>
        <v>477016</v>
      </c>
      <c r="C12" s="144">
        <v>477016</v>
      </c>
      <c r="D12" s="144">
        <v>492287.95</v>
      </c>
      <c r="E12" s="98">
        <f t="shared" si="1"/>
        <v>103.20155927683767</v>
      </c>
    </row>
    <row r="13" spans="1:8" x14ac:dyDescent="0.25">
      <c r="A13" s="28" t="s">
        <v>41</v>
      </c>
      <c r="B13" s="144">
        <v>477016</v>
      </c>
      <c r="C13" s="144">
        <f>C12</f>
        <v>477016</v>
      </c>
      <c r="D13" s="144">
        <v>492287.95</v>
      </c>
      <c r="E13" s="98">
        <f t="shared" si="1"/>
        <v>103.20155927683767</v>
      </c>
    </row>
    <row r="14" spans="1:8" x14ac:dyDescent="0.25">
      <c r="A14" s="28" t="s">
        <v>47</v>
      </c>
      <c r="B14" s="144">
        <f>B15</f>
        <v>27200</v>
      </c>
      <c r="C14" s="144">
        <f>C15</f>
        <v>60514</v>
      </c>
      <c r="D14" s="144">
        <v>52576.85</v>
      </c>
      <c r="E14" s="98">
        <f t="shared" si="1"/>
        <v>86.883778960240605</v>
      </c>
    </row>
    <row r="15" spans="1:8" x14ac:dyDescent="0.25">
      <c r="A15" s="28" t="s">
        <v>48</v>
      </c>
      <c r="B15" s="144">
        <v>27200</v>
      </c>
      <c r="C15" s="144">
        <v>60514</v>
      </c>
      <c r="D15" s="144">
        <v>52576.85</v>
      </c>
      <c r="E15" s="98">
        <f t="shared" si="1"/>
        <v>86.883778960240605</v>
      </c>
    </row>
    <row r="16" spans="1:8" x14ac:dyDescent="0.25">
      <c r="A16" s="28" t="s">
        <v>52</v>
      </c>
      <c r="B16" s="145">
        <f>B17+B18</f>
        <v>327443</v>
      </c>
      <c r="C16" s="145">
        <f>C17+C18</f>
        <v>477191</v>
      </c>
      <c r="D16" s="145">
        <v>604826.91999999993</v>
      </c>
      <c r="E16" s="98">
        <f t="shared" si="1"/>
        <v>126.74734435477617</v>
      </c>
    </row>
    <row r="17" spans="1:5" x14ac:dyDescent="0.25">
      <c r="A17" s="28" t="s">
        <v>53</v>
      </c>
      <c r="B17" s="144">
        <v>81849</v>
      </c>
      <c r="C17" s="144">
        <v>90437</v>
      </c>
      <c r="D17" s="144">
        <v>70894.2</v>
      </c>
      <c r="E17" s="98">
        <f t="shared" si="1"/>
        <v>78.390702920264928</v>
      </c>
    </row>
    <row r="18" spans="1:5" x14ac:dyDescent="0.25">
      <c r="A18" s="28" t="s">
        <v>56</v>
      </c>
      <c r="B18" s="144">
        <v>245594</v>
      </c>
      <c r="C18" s="144">
        <v>386754</v>
      </c>
      <c r="D18" s="144">
        <v>533932.72</v>
      </c>
      <c r="E18" s="98">
        <f t="shared" si="1"/>
        <v>138.05486691798922</v>
      </c>
    </row>
    <row r="19" spans="1:5" x14ac:dyDescent="0.25">
      <c r="A19" s="28" t="s">
        <v>65</v>
      </c>
      <c r="B19" s="146">
        <f>B20</f>
        <v>3000</v>
      </c>
      <c r="C19" s="144">
        <f>C20</f>
        <v>6279</v>
      </c>
      <c r="D19" s="144">
        <v>3100</v>
      </c>
      <c r="E19" s="98">
        <f t="shared" si="1"/>
        <v>49.370918936136327</v>
      </c>
    </row>
    <row r="20" spans="1:5" x14ac:dyDescent="0.25">
      <c r="A20" s="28" t="s">
        <v>66</v>
      </c>
      <c r="B20" s="146">
        <v>3000</v>
      </c>
      <c r="C20" s="144">
        <v>6279</v>
      </c>
      <c r="D20" s="144">
        <v>3100</v>
      </c>
      <c r="E20" s="98">
        <f t="shared" si="1"/>
        <v>49.370918936136327</v>
      </c>
    </row>
    <row r="21" spans="1:5" ht="26.25" x14ac:dyDescent="0.25">
      <c r="A21" s="28" t="s">
        <v>68</v>
      </c>
      <c r="B21" s="146">
        <f>B22</f>
        <v>5000</v>
      </c>
      <c r="C21" s="144">
        <f>C22</f>
        <v>5000</v>
      </c>
      <c r="D21" s="144">
        <v>0</v>
      </c>
      <c r="E21" s="98">
        <f t="shared" si="1"/>
        <v>0</v>
      </c>
    </row>
    <row r="22" spans="1:5" ht="39" x14ac:dyDescent="0.25">
      <c r="A22" s="28" t="s">
        <v>69</v>
      </c>
      <c r="B22" s="146">
        <v>5000</v>
      </c>
      <c r="C22" s="144">
        <v>5000</v>
      </c>
      <c r="D22" s="144">
        <v>0</v>
      </c>
      <c r="E22" s="98">
        <f t="shared" si="1"/>
        <v>0</v>
      </c>
    </row>
    <row r="23" spans="1:5" x14ac:dyDescent="0.25">
      <c r="A23" s="19" t="s">
        <v>136</v>
      </c>
      <c r="B23" s="45">
        <f t="shared" ref="B23:D23" si="2">+B24</f>
        <v>1809659</v>
      </c>
      <c r="C23" s="45">
        <f t="shared" si="2"/>
        <v>2005000</v>
      </c>
      <c r="D23" s="45">
        <f t="shared" si="2"/>
        <v>2046114.9</v>
      </c>
      <c r="E23" s="45">
        <f>D23/C23*100</f>
        <v>102.05061845386534</v>
      </c>
    </row>
    <row r="24" spans="1:5" x14ac:dyDescent="0.25">
      <c r="A24" s="12" t="s">
        <v>137</v>
      </c>
      <c r="B24" s="9">
        <f>B25+B50</f>
        <v>1809659</v>
      </c>
      <c r="C24" s="9">
        <f>C25+C50</f>
        <v>2005000</v>
      </c>
      <c r="D24" s="9">
        <f t="shared" ref="D24" si="3">D25+D50</f>
        <v>2046114.9</v>
      </c>
      <c r="E24" s="89">
        <f t="shared" ref="E24:E25" si="4">D24/C24*100</f>
        <v>102.05061845386534</v>
      </c>
    </row>
    <row r="25" spans="1:5" x14ac:dyDescent="0.25">
      <c r="A25" s="6" t="s">
        <v>35</v>
      </c>
      <c r="B25" s="9">
        <f t="shared" ref="B25:B26" si="5">B26</f>
        <v>970000</v>
      </c>
      <c r="C25" s="9">
        <f>C26</f>
        <v>979000</v>
      </c>
      <c r="D25" s="9">
        <f>D26</f>
        <v>930056.38</v>
      </c>
      <c r="E25" s="89">
        <f t="shared" si="4"/>
        <v>95.000651685393251</v>
      </c>
    </row>
    <row r="26" spans="1:5" x14ac:dyDescent="0.25">
      <c r="A26" s="1" t="s">
        <v>36</v>
      </c>
      <c r="B26" s="2">
        <f t="shared" si="5"/>
        <v>970000</v>
      </c>
      <c r="C26" s="2">
        <f>C27</f>
        <v>979000</v>
      </c>
      <c r="D26" s="2">
        <f>D27</f>
        <v>930056.38</v>
      </c>
      <c r="E26" s="57">
        <f>D26/C26*100</f>
        <v>95.000651685393251</v>
      </c>
    </row>
    <row r="27" spans="1:5" x14ac:dyDescent="0.25">
      <c r="A27" s="1" t="s">
        <v>37</v>
      </c>
      <c r="B27" s="147">
        <f>SUM(B28:B49)</f>
        <v>970000</v>
      </c>
      <c r="C27" s="147">
        <f>SUM(C28:C49)</f>
        <v>979000</v>
      </c>
      <c r="D27" s="147">
        <f>SUM(D28:D49)</f>
        <v>930056.38</v>
      </c>
      <c r="E27" s="57">
        <f t="shared" ref="E27:E89" si="6">D27/C27*100</f>
        <v>95.000651685393251</v>
      </c>
    </row>
    <row r="28" spans="1:5" x14ac:dyDescent="0.25">
      <c r="A28" s="3" t="s">
        <v>74</v>
      </c>
      <c r="B28" s="64">
        <v>745000</v>
      </c>
      <c r="C28" s="64">
        <v>729000</v>
      </c>
      <c r="D28" s="64">
        <v>694802.42</v>
      </c>
      <c r="E28" s="57">
        <f t="shared" si="6"/>
        <v>95.308973936899861</v>
      </c>
    </row>
    <row r="29" spans="1:5" x14ac:dyDescent="0.25">
      <c r="A29" s="3" t="s">
        <v>75</v>
      </c>
      <c r="B29" s="64">
        <v>20400</v>
      </c>
      <c r="C29" s="64">
        <v>21000</v>
      </c>
      <c r="D29" s="64">
        <v>20936.990000000002</v>
      </c>
      <c r="E29" s="57">
        <f t="shared" si="6"/>
        <v>99.699952380952382</v>
      </c>
    </row>
    <row r="30" spans="1:5" x14ac:dyDescent="0.25">
      <c r="A30" s="3" t="s">
        <v>76</v>
      </c>
      <c r="B30" s="64">
        <v>145000</v>
      </c>
      <c r="C30" s="64">
        <v>129000</v>
      </c>
      <c r="D30" s="64">
        <v>114991.12</v>
      </c>
      <c r="E30" s="57">
        <f t="shared" si="6"/>
        <v>89.140403100775188</v>
      </c>
    </row>
    <row r="31" spans="1:5" x14ac:dyDescent="0.25">
      <c r="A31" s="3" t="s">
        <v>77</v>
      </c>
      <c r="B31" s="64">
        <v>1000</v>
      </c>
      <c r="C31" s="64">
        <v>2000</v>
      </c>
      <c r="D31" s="64">
        <v>2000</v>
      </c>
      <c r="E31" s="57">
        <f t="shared" si="6"/>
        <v>100</v>
      </c>
    </row>
    <row r="32" spans="1:5" ht="26.25" x14ac:dyDescent="0.25">
      <c r="A32" s="3" t="s">
        <v>78</v>
      </c>
      <c r="B32" s="64">
        <v>30000</v>
      </c>
      <c r="C32" s="64">
        <v>27000</v>
      </c>
      <c r="D32" s="64">
        <v>26325.85</v>
      </c>
      <c r="E32" s="57">
        <f t="shared" si="6"/>
        <v>97.503148148148142</v>
      </c>
    </row>
    <row r="33" spans="1:5" x14ac:dyDescent="0.25">
      <c r="A33" s="3" t="s">
        <v>79</v>
      </c>
      <c r="B33" s="65">
        <v>500</v>
      </c>
      <c r="C33" s="64">
        <v>500</v>
      </c>
      <c r="D33" s="64">
        <v>500</v>
      </c>
      <c r="E33" s="57">
        <f t="shared" si="6"/>
        <v>100</v>
      </c>
    </row>
    <row r="34" spans="1:5" x14ac:dyDescent="0.25">
      <c r="A34" s="3" t="s">
        <v>80</v>
      </c>
      <c r="B34" s="65">
        <v>500</v>
      </c>
      <c r="C34" s="65">
        <v>500</v>
      </c>
      <c r="D34" s="65">
        <v>500</v>
      </c>
      <c r="E34" s="57">
        <f t="shared" si="6"/>
        <v>100</v>
      </c>
    </row>
    <row r="35" spans="1:5" x14ac:dyDescent="0.25">
      <c r="A35" s="3" t="s">
        <v>81</v>
      </c>
      <c r="B35" s="64">
        <v>10000</v>
      </c>
      <c r="C35" s="64">
        <v>15000</v>
      </c>
      <c r="D35" s="64">
        <v>15000</v>
      </c>
      <c r="E35" s="57">
        <f t="shared" si="6"/>
        <v>100</v>
      </c>
    </row>
    <row r="36" spans="1:5" ht="26.25" x14ac:dyDescent="0.25">
      <c r="A36" s="3" t="s">
        <v>82</v>
      </c>
      <c r="B36" s="64">
        <v>1000</v>
      </c>
      <c r="C36" s="65">
        <v>5000</v>
      </c>
      <c r="D36" s="65">
        <v>5000</v>
      </c>
      <c r="E36" s="57">
        <f t="shared" si="6"/>
        <v>100</v>
      </c>
    </row>
    <row r="37" spans="1:5" x14ac:dyDescent="0.25">
      <c r="A37" s="3" t="s">
        <v>83</v>
      </c>
      <c r="B37" s="65">
        <v>500</v>
      </c>
      <c r="C37" s="65">
        <v>500</v>
      </c>
      <c r="D37" s="65">
        <v>500</v>
      </c>
      <c r="E37" s="57">
        <f t="shared" si="6"/>
        <v>100</v>
      </c>
    </row>
    <row r="38" spans="1:5" x14ac:dyDescent="0.25">
      <c r="A38" s="3" t="s">
        <v>84</v>
      </c>
      <c r="B38" s="64">
        <v>2000</v>
      </c>
      <c r="C38" s="65">
        <v>2000</v>
      </c>
      <c r="D38" s="65">
        <v>2000</v>
      </c>
      <c r="E38" s="57">
        <f t="shared" si="6"/>
        <v>100</v>
      </c>
    </row>
    <row r="39" spans="1:5" x14ac:dyDescent="0.25">
      <c r="A39" s="3" t="s">
        <v>85</v>
      </c>
      <c r="B39" s="64">
        <v>4100</v>
      </c>
      <c r="C39" s="64">
        <v>20000</v>
      </c>
      <c r="D39" s="64">
        <v>20000</v>
      </c>
      <c r="E39" s="57">
        <f t="shared" si="6"/>
        <v>100</v>
      </c>
    </row>
    <row r="40" spans="1:5" x14ac:dyDescent="0.25">
      <c r="A40" s="3" t="s">
        <v>86</v>
      </c>
      <c r="B40" s="65">
        <v>500</v>
      </c>
      <c r="C40" s="64">
        <v>500</v>
      </c>
      <c r="D40" s="65">
        <v>500</v>
      </c>
      <c r="E40" s="57">
        <f t="shared" si="6"/>
        <v>100</v>
      </c>
    </row>
    <row r="41" spans="1:5" x14ac:dyDescent="0.25">
      <c r="A41" s="3" t="s">
        <v>87</v>
      </c>
      <c r="B41" s="64">
        <v>500</v>
      </c>
      <c r="C41" s="64">
        <v>500</v>
      </c>
      <c r="D41" s="64">
        <v>500</v>
      </c>
      <c r="E41" s="57">
        <f t="shared" si="6"/>
        <v>100</v>
      </c>
    </row>
    <row r="42" spans="1:5" x14ac:dyDescent="0.25">
      <c r="A42" s="3" t="s">
        <v>88</v>
      </c>
      <c r="B42" s="65">
        <v>500</v>
      </c>
      <c r="C42" s="65">
        <v>500</v>
      </c>
      <c r="D42" s="65">
        <v>500</v>
      </c>
      <c r="E42" s="57">
        <f t="shared" si="6"/>
        <v>100</v>
      </c>
    </row>
    <row r="43" spans="1:5" x14ac:dyDescent="0.25">
      <c r="A43" s="3" t="s">
        <v>89</v>
      </c>
      <c r="B43" s="64">
        <v>1000</v>
      </c>
      <c r="C43" s="64">
        <v>1000</v>
      </c>
      <c r="D43" s="65">
        <v>1000</v>
      </c>
      <c r="E43" s="57">
        <f t="shared" si="6"/>
        <v>100</v>
      </c>
    </row>
    <row r="44" spans="1:5" x14ac:dyDescent="0.25">
      <c r="A44" s="3" t="s">
        <v>90</v>
      </c>
      <c r="B44" s="65">
        <v>500</v>
      </c>
      <c r="C44" s="64">
        <v>8500</v>
      </c>
      <c r="D44" s="65">
        <v>8500</v>
      </c>
      <c r="E44" s="57">
        <f t="shared" si="6"/>
        <v>100</v>
      </c>
    </row>
    <row r="45" spans="1:5" x14ac:dyDescent="0.25">
      <c r="A45" s="3" t="s">
        <v>91</v>
      </c>
      <c r="B45" s="64">
        <v>3000</v>
      </c>
      <c r="C45" s="64">
        <v>7500</v>
      </c>
      <c r="D45" s="64">
        <v>7500</v>
      </c>
      <c r="E45" s="57">
        <f t="shared" si="6"/>
        <v>100</v>
      </c>
    </row>
    <row r="46" spans="1:5" x14ac:dyDescent="0.25">
      <c r="A46" s="3" t="s">
        <v>92</v>
      </c>
      <c r="B46" s="64">
        <v>500</v>
      </c>
      <c r="C46" s="64">
        <v>500</v>
      </c>
      <c r="D46" s="64">
        <v>500</v>
      </c>
      <c r="E46" s="57">
        <f t="shared" si="6"/>
        <v>100</v>
      </c>
    </row>
    <row r="47" spans="1:5" ht="26.25" x14ac:dyDescent="0.25">
      <c r="A47" s="3" t="s">
        <v>138</v>
      </c>
      <c r="B47" s="64">
        <v>1000</v>
      </c>
      <c r="C47" s="64">
        <v>2000</v>
      </c>
      <c r="D47" s="64">
        <v>2000</v>
      </c>
      <c r="E47" s="57">
        <f t="shared" si="6"/>
        <v>100</v>
      </c>
    </row>
    <row r="48" spans="1:5" x14ac:dyDescent="0.25">
      <c r="A48" s="3" t="s">
        <v>94</v>
      </c>
      <c r="B48" s="64">
        <v>2000</v>
      </c>
      <c r="C48" s="64">
        <v>6000</v>
      </c>
      <c r="D48" s="64">
        <v>6000</v>
      </c>
      <c r="E48" s="57">
        <f t="shared" si="6"/>
        <v>100</v>
      </c>
    </row>
    <row r="49" spans="1:8" x14ac:dyDescent="0.25">
      <c r="A49" s="3" t="s">
        <v>95</v>
      </c>
      <c r="B49" s="65">
        <v>500</v>
      </c>
      <c r="C49" s="65">
        <v>500</v>
      </c>
      <c r="D49" s="65">
        <v>500</v>
      </c>
      <c r="E49" s="57">
        <f t="shared" si="6"/>
        <v>100</v>
      </c>
    </row>
    <row r="50" spans="1:8" ht="26.25" x14ac:dyDescent="0.25">
      <c r="A50" s="6" t="s">
        <v>39</v>
      </c>
      <c r="B50" s="9">
        <f>B51+B93+B107+B149+B155</f>
        <v>839659</v>
      </c>
      <c r="C50" s="9">
        <f>C51+C93+C107+C149+C156</f>
        <v>1026000</v>
      </c>
      <c r="D50" s="9">
        <f>D51+D93+D107+D149+D156</f>
        <v>1116058.5199999998</v>
      </c>
      <c r="E50" s="74">
        <f t="shared" si="6"/>
        <v>108.77763352826508</v>
      </c>
    </row>
    <row r="51" spans="1:8" x14ac:dyDescent="0.25">
      <c r="A51" s="1" t="s">
        <v>40</v>
      </c>
      <c r="B51" s="148">
        <f t="shared" ref="B51" si="7">B52</f>
        <v>477016</v>
      </c>
      <c r="C51" s="148">
        <f>C52</f>
        <v>477016</v>
      </c>
      <c r="D51" s="149">
        <f>D52</f>
        <v>486534.53999999992</v>
      </c>
      <c r="E51" s="57">
        <f t="shared" si="6"/>
        <v>101.9954341154175</v>
      </c>
      <c r="H51" s="46"/>
    </row>
    <row r="52" spans="1:8" x14ac:dyDescent="0.25">
      <c r="A52" s="1" t="s">
        <v>41</v>
      </c>
      <c r="B52" s="148">
        <f>SUM(B53:B91)</f>
        <v>477016</v>
      </c>
      <c r="C52" s="148">
        <f>SUM(C53:C92)</f>
        <v>477016</v>
      </c>
      <c r="D52" s="149">
        <f>SUM(D53:D92)</f>
        <v>486534.53999999992</v>
      </c>
      <c r="E52" s="57">
        <f t="shared" si="6"/>
        <v>101.9954341154175</v>
      </c>
    </row>
    <row r="53" spans="1:8" x14ac:dyDescent="0.25">
      <c r="A53" s="3" t="s">
        <v>74</v>
      </c>
      <c r="B53" s="150">
        <v>200266</v>
      </c>
      <c r="C53" s="148">
        <v>199216</v>
      </c>
      <c r="D53" s="151">
        <v>165897.59</v>
      </c>
      <c r="E53" s="57">
        <f t="shared" si="6"/>
        <v>83.275233916954463</v>
      </c>
      <c r="F53" s="46"/>
    </row>
    <row r="54" spans="1:8" x14ac:dyDescent="0.25">
      <c r="A54" s="3" t="s">
        <v>75</v>
      </c>
      <c r="B54" s="64">
        <v>9500</v>
      </c>
      <c r="C54" s="4">
        <v>9500</v>
      </c>
      <c r="D54" s="94">
        <v>7885.41</v>
      </c>
      <c r="E54" s="57">
        <f t="shared" si="6"/>
        <v>83.004315789473679</v>
      </c>
    </row>
    <row r="55" spans="1:8" x14ac:dyDescent="0.25">
      <c r="A55" s="3" t="s">
        <v>76</v>
      </c>
      <c r="B55" s="64">
        <v>33050</v>
      </c>
      <c r="C55" s="4">
        <v>31800</v>
      </c>
      <c r="D55" s="94">
        <v>29647.86</v>
      </c>
      <c r="E55" s="57">
        <f t="shared" si="6"/>
        <v>93.232264150943394</v>
      </c>
    </row>
    <row r="56" spans="1:8" x14ac:dyDescent="0.25">
      <c r="A56" s="3" t="s">
        <v>77</v>
      </c>
      <c r="B56" s="64">
        <v>5000</v>
      </c>
      <c r="C56" s="4">
        <v>3000</v>
      </c>
      <c r="D56" s="94">
        <v>2240.37</v>
      </c>
      <c r="E56" s="4">
        <f t="shared" si="6"/>
        <v>74.679000000000002</v>
      </c>
    </row>
    <row r="57" spans="1:8" ht="26.25" x14ac:dyDescent="0.25">
      <c r="A57" s="3" t="s">
        <v>78</v>
      </c>
      <c r="B57" s="64">
        <v>10800</v>
      </c>
      <c r="C57" s="4">
        <v>7800</v>
      </c>
      <c r="D57" s="94">
        <v>4920.6899999999996</v>
      </c>
      <c r="E57" s="4">
        <f t="shared" si="6"/>
        <v>63.08576923076923</v>
      </c>
    </row>
    <row r="58" spans="1:8" x14ac:dyDescent="0.25">
      <c r="A58" s="3" t="s">
        <v>79</v>
      </c>
      <c r="B58" s="64">
        <v>3000</v>
      </c>
      <c r="C58" s="4">
        <v>2000</v>
      </c>
      <c r="D58" s="94">
        <v>1097</v>
      </c>
      <c r="E58" s="4">
        <f t="shared" si="6"/>
        <v>54.85</v>
      </c>
    </row>
    <row r="59" spans="1:8" x14ac:dyDescent="0.25">
      <c r="A59" s="3" t="s">
        <v>80</v>
      </c>
      <c r="B59" s="64">
        <v>10000</v>
      </c>
      <c r="C59" s="4">
        <v>8000</v>
      </c>
      <c r="D59" s="94">
        <v>8330.41</v>
      </c>
      <c r="E59" s="4">
        <f t="shared" si="6"/>
        <v>104.13012500000001</v>
      </c>
    </row>
    <row r="60" spans="1:8" x14ac:dyDescent="0.25">
      <c r="A60" s="3" t="s">
        <v>96</v>
      </c>
      <c r="B60" s="64">
        <v>10000</v>
      </c>
      <c r="C60" s="4">
        <v>22000</v>
      </c>
      <c r="D60" s="94">
        <v>37671.379999999997</v>
      </c>
      <c r="E60" s="4">
        <f t="shared" si="6"/>
        <v>171.23354545454544</v>
      </c>
    </row>
    <row r="61" spans="1:8" x14ac:dyDescent="0.25">
      <c r="A61" s="3" t="s">
        <v>81</v>
      </c>
      <c r="B61" s="64">
        <v>20000</v>
      </c>
      <c r="C61" s="4">
        <v>18000</v>
      </c>
      <c r="D61" s="94">
        <v>29269.38</v>
      </c>
      <c r="E61" s="4">
        <f t="shared" si="6"/>
        <v>162.60766666666666</v>
      </c>
    </row>
    <row r="62" spans="1:8" ht="26.25" x14ac:dyDescent="0.25">
      <c r="A62" s="3" t="s">
        <v>82</v>
      </c>
      <c r="B62" s="70">
        <v>7000</v>
      </c>
      <c r="C62" s="4">
        <v>4680</v>
      </c>
      <c r="D62" s="95">
        <v>9378.18</v>
      </c>
      <c r="E62" s="4">
        <f t="shared" si="6"/>
        <v>200.38846153846154</v>
      </c>
    </row>
    <row r="63" spans="1:8" x14ac:dyDescent="0.25">
      <c r="A63" s="3" t="s">
        <v>97</v>
      </c>
      <c r="B63" s="70">
        <v>3000</v>
      </c>
      <c r="C63" s="4">
        <v>2000</v>
      </c>
      <c r="D63" s="95">
        <v>1288.68</v>
      </c>
      <c r="E63" s="4">
        <f t="shared" si="6"/>
        <v>64.433999999999997</v>
      </c>
    </row>
    <row r="64" spans="1:8" x14ac:dyDescent="0.25">
      <c r="A64" s="3" t="s">
        <v>83</v>
      </c>
      <c r="B64" s="70">
        <v>6000</v>
      </c>
      <c r="C64" s="4">
        <v>2000</v>
      </c>
      <c r="D64" s="95">
        <v>3735.22</v>
      </c>
      <c r="E64" s="4">
        <f t="shared" si="6"/>
        <v>186.761</v>
      </c>
    </row>
    <row r="65" spans="1:5" x14ac:dyDescent="0.25">
      <c r="A65" s="3" t="s">
        <v>84</v>
      </c>
      <c r="B65" s="70">
        <v>10000</v>
      </c>
      <c r="C65" s="4">
        <v>10000</v>
      </c>
      <c r="D65" s="95">
        <v>9804.5</v>
      </c>
      <c r="E65" s="4">
        <f t="shared" si="6"/>
        <v>98.045000000000002</v>
      </c>
    </row>
    <row r="66" spans="1:5" x14ac:dyDescent="0.25">
      <c r="A66" s="3" t="s">
        <v>85</v>
      </c>
      <c r="B66" s="70">
        <v>27000</v>
      </c>
      <c r="C66" s="4">
        <v>27000</v>
      </c>
      <c r="D66" s="95">
        <v>30764.92</v>
      </c>
      <c r="E66" s="4">
        <f t="shared" si="6"/>
        <v>113.94414814814814</v>
      </c>
    </row>
    <row r="67" spans="1:5" x14ac:dyDescent="0.25">
      <c r="A67" s="3" t="s">
        <v>86</v>
      </c>
      <c r="B67" s="70">
        <v>3000</v>
      </c>
      <c r="C67" s="4">
        <v>4000</v>
      </c>
      <c r="D67" s="95">
        <v>3715.26</v>
      </c>
      <c r="E67" s="4">
        <f t="shared" si="6"/>
        <v>92.881500000000003</v>
      </c>
    </row>
    <row r="68" spans="1:5" x14ac:dyDescent="0.25">
      <c r="A68" s="3" t="s">
        <v>87</v>
      </c>
      <c r="B68" s="70">
        <v>4000</v>
      </c>
      <c r="C68" s="4">
        <v>4000</v>
      </c>
      <c r="D68" s="95">
        <v>7136.93</v>
      </c>
      <c r="E68" s="4">
        <f t="shared" si="6"/>
        <v>178.42325000000002</v>
      </c>
    </row>
    <row r="69" spans="1:5" x14ac:dyDescent="0.25">
      <c r="A69" s="3" t="s">
        <v>88</v>
      </c>
      <c r="B69" s="70">
        <v>4000</v>
      </c>
      <c r="C69" s="4">
        <v>4000</v>
      </c>
      <c r="D69" s="95">
        <v>6998.21</v>
      </c>
      <c r="E69" s="4">
        <f t="shared" si="6"/>
        <v>174.95525000000001</v>
      </c>
    </row>
    <row r="70" spans="1:5" x14ac:dyDescent="0.25">
      <c r="A70" s="3" t="s">
        <v>89</v>
      </c>
      <c r="B70" s="70">
        <v>4000</v>
      </c>
      <c r="C70" s="4">
        <v>4000</v>
      </c>
      <c r="D70" s="95">
        <v>183.06</v>
      </c>
      <c r="E70" s="4">
        <f t="shared" si="6"/>
        <v>4.5765000000000002</v>
      </c>
    </row>
    <row r="71" spans="1:5" x14ac:dyDescent="0.25">
      <c r="A71" s="3" t="s">
        <v>90</v>
      </c>
      <c r="B71" s="70">
        <v>10000</v>
      </c>
      <c r="C71" s="4">
        <v>13000</v>
      </c>
      <c r="D71" s="95">
        <v>21007.56</v>
      </c>
      <c r="E71" s="4">
        <f t="shared" si="6"/>
        <v>161.5966153846154</v>
      </c>
    </row>
    <row r="72" spans="1:5" x14ac:dyDescent="0.25">
      <c r="A72" s="3" t="s">
        <v>91</v>
      </c>
      <c r="B72" s="70">
        <v>17000</v>
      </c>
      <c r="C72" s="4">
        <v>14000</v>
      </c>
      <c r="D72" s="95">
        <v>11694.36</v>
      </c>
      <c r="E72" s="4">
        <f t="shared" si="6"/>
        <v>83.531142857142854</v>
      </c>
    </row>
    <row r="73" spans="1:5" x14ac:dyDescent="0.25">
      <c r="A73" s="3" t="s">
        <v>92</v>
      </c>
      <c r="B73" s="70">
        <v>12000</v>
      </c>
      <c r="C73" s="4">
        <v>16000</v>
      </c>
      <c r="D73" s="95">
        <v>20730.16</v>
      </c>
      <c r="E73" s="4">
        <f t="shared" si="6"/>
        <v>129.5635</v>
      </c>
    </row>
    <row r="74" spans="1:5" ht="26.25" x14ac:dyDescent="0.25">
      <c r="A74" s="3" t="s">
        <v>98</v>
      </c>
      <c r="B74" s="64">
        <v>5000</v>
      </c>
      <c r="C74" s="4">
        <v>4000</v>
      </c>
      <c r="D74" s="94">
        <v>3633.72</v>
      </c>
      <c r="E74" s="4">
        <f t="shared" si="6"/>
        <v>90.842999999999989</v>
      </c>
    </row>
    <row r="75" spans="1:5" x14ac:dyDescent="0.25">
      <c r="A75" s="3" t="s">
        <v>94</v>
      </c>
      <c r="B75" s="64">
        <v>16000</v>
      </c>
      <c r="C75" s="4">
        <v>16000</v>
      </c>
      <c r="D75" s="94">
        <v>9529.7099999999991</v>
      </c>
      <c r="E75" s="4">
        <f t="shared" si="6"/>
        <v>59.5606875</v>
      </c>
    </row>
    <row r="76" spans="1:5" x14ac:dyDescent="0.25">
      <c r="A76" s="3" t="s">
        <v>99</v>
      </c>
      <c r="B76" s="64">
        <v>3000</v>
      </c>
      <c r="C76" s="4">
        <v>3000</v>
      </c>
      <c r="D76" s="94">
        <v>2287.46</v>
      </c>
      <c r="E76" s="4">
        <f t="shared" si="6"/>
        <v>76.248666666666665</v>
      </c>
    </row>
    <row r="77" spans="1:5" x14ac:dyDescent="0.25">
      <c r="A77" s="3" t="s">
        <v>100</v>
      </c>
      <c r="B77" s="64">
        <v>1100</v>
      </c>
      <c r="C77" s="10">
        <v>1200</v>
      </c>
      <c r="D77" s="94">
        <v>1300</v>
      </c>
      <c r="E77" s="4">
        <f t="shared" si="6"/>
        <v>108.33333333333333</v>
      </c>
    </row>
    <row r="78" spans="1:5" x14ac:dyDescent="0.25">
      <c r="A78" s="3" t="s">
        <v>101</v>
      </c>
      <c r="B78" s="70">
        <v>14000</v>
      </c>
      <c r="C78" s="4">
        <v>20500</v>
      </c>
      <c r="D78" s="95">
        <v>32703.54</v>
      </c>
      <c r="E78" s="4">
        <f t="shared" si="6"/>
        <v>159.52946341463414</v>
      </c>
    </row>
    <row r="79" spans="1:5" x14ac:dyDescent="0.25">
      <c r="A79" s="3" t="s">
        <v>139</v>
      </c>
      <c r="B79" s="70"/>
      <c r="C79" s="4">
        <v>120</v>
      </c>
      <c r="D79" s="95">
        <v>117.46</v>
      </c>
      <c r="E79" s="4">
        <f t="shared" si="6"/>
        <v>97.88333333333334</v>
      </c>
    </row>
    <row r="80" spans="1:5" x14ac:dyDescent="0.25">
      <c r="A80" s="3" t="s">
        <v>103</v>
      </c>
      <c r="B80" s="70">
        <v>2000</v>
      </c>
      <c r="C80" s="4">
        <v>1500</v>
      </c>
      <c r="D80" s="95">
        <v>642.35</v>
      </c>
      <c r="E80" s="4">
        <f t="shared" si="6"/>
        <v>42.823333333333338</v>
      </c>
    </row>
    <row r="81" spans="1:5" x14ac:dyDescent="0.25">
      <c r="A81" s="3" t="s">
        <v>95</v>
      </c>
      <c r="B81" s="70">
        <v>1500</v>
      </c>
      <c r="C81" s="4">
        <v>1500</v>
      </c>
      <c r="D81" s="95">
        <v>1307.77</v>
      </c>
      <c r="E81" s="4">
        <f t="shared" si="6"/>
        <v>87.184666666666672</v>
      </c>
    </row>
    <row r="82" spans="1:5" ht="26.25" x14ac:dyDescent="0.25">
      <c r="A82" s="3" t="s">
        <v>104</v>
      </c>
      <c r="B82" s="72">
        <v>100</v>
      </c>
      <c r="C82" s="10">
        <v>100</v>
      </c>
      <c r="D82" s="95"/>
      <c r="E82" s="4">
        <f t="shared" si="6"/>
        <v>0</v>
      </c>
    </row>
    <row r="83" spans="1:5" x14ac:dyDescent="0.25">
      <c r="A83" s="3" t="s">
        <v>105</v>
      </c>
      <c r="B83" s="72">
        <v>100</v>
      </c>
      <c r="C83" s="10">
        <v>100</v>
      </c>
      <c r="D83" s="95">
        <v>4.0199999999999996</v>
      </c>
      <c r="E83" s="4">
        <f t="shared" si="6"/>
        <v>4.0199999999999996</v>
      </c>
    </row>
    <row r="84" spans="1:5" x14ac:dyDescent="0.25">
      <c r="A84" s="3" t="s">
        <v>106</v>
      </c>
      <c r="B84" s="70">
        <v>2000</v>
      </c>
      <c r="C84" s="4">
        <v>2600</v>
      </c>
      <c r="D84" s="95">
        <v>3275.61</v>
      </c>
      <c r="E84" s="4">
        <f t="shared" si="6"/>
        <v>125.98500000000001</v>
      </c>
    </row>
    <row r="85" spans="1:5" ht="26.25" x14ac:dyDescent="0.25">
      <c r="A85" s="3" t="s">
        <v>107</v>
      </c>
      <c r="B85" s="70">
        <v>9000</v>
      </c>
      <c r="C85" s="4">
        <v>9000</v>
      </c>
      <c r="D85" s="95">
        <v>10465.89</v>
      </c>
      <c r="E85" s="4">
        <f t="shared" si="6"/>
        <v>116.28766666666665</v>
      </c>
    </row>
    <row r="86" spans="1:5" x14ac:dyDescent="0.25">
      <c r="A86" s="3" t="s">
        <v>108</v>
      </c>
      <c r="B86" s="70">
        <v>5000</v>
      </c>
      <c r="C86" s="4">
        <v>3500</v>
      </c>
      <c r="D86" s="95">
        <v>3500</v>
      </c>
      <c r="E86" s="4">
        <f t="shared" si="6"/>
        <v>100</v>
      </c>
    </row>
    <row r="87" spans="1:5" x14ac:dyDescent="0.25">
      <c r="A87" s="3" t="s">
        <v>109</v>
      </c>
      <c r="B87" s="70">
        <v>1100</v>
      </c>
      <c r="C87" s="4">
        <v>900</v>
      </c>
      <c r="D87" s="95">
        <v>949.99</v>
      </c>
      <c r="E87" s="4">
        <f t="shared" si="6"/>
        <v>105.55444444444444</v>
      </c>
    </row>
    <row r="88" spans="1:5" x14ac:dyDescent="0.25">
      <c r="A88" s="3" t="s">
        <v>110</v>
      </c>
      <c r="B88" s="70">
        <v>2000</v>
      </c>
      <c r="C88" s="4">
        <v>1000</v>
      </c>
      <c r="D88" s="95">
        <v>113.99</v>
      </c>
      <c r="E88" s="4">
        <f t="shared" si="6"/>
        <v>11.398999999999999</v>
      </c>
    </row>
    <row r="89" spans="1:5" x14ac:dyDescent="0.25">
      <c r="A89" s="3" t="s">
        <v>111</v>
      </c>
      <c r="B89" s="72">
        <v>500</v>
      </c>
      <c r="C89" s="4">
        <v>500</v>
      </c>
      <c r="D89" s="95">
        <v>515.19000000000005</v>
      </c>
      <c r="E89" s="4">
        <f t="shared" si="6"/>
        <v>103.03800000000001</v>
      </c>
    </row>
    <row r="90" spans="1:5" ht="13.5" customHeight="1" x14ac:dyDescent="0.25">
      <c r="A90" s="3" t="s">
        <v>140</v>
      </c>
      <c r="B90" s="70">
        <v>1000</v>
      </c>
      <c r="C90" s="10">
        <v>1000</v>
      </c>
      <c r="D90" s="95"/>
      <c r="E90" s="4"/>
    </row>
    <row r="91" spans="1:5" x14ac:dyDescent="0.25">
      <c r="A91" s="3" t="s">
        <v>114</v>
      </c>
      <c r="B91" s="70">
        <v>5000</v>
      </c>
      <c r="C91" s="10">
        <v>1500</v>
      </c>
      <c r="D91" s="95">
        <v>2319.12</v>
      </c>
      <c r="E91" s="4">
        <f t="shared" ref="E91:E139" si="8">D91/C91*100</f>
        <v>154.608</v>
      </c>
    </row>
    <row r="92" spans="1:5" x14ac:dyDescent="0.25">
      <c r="A92" s="3" t="s">
        <v>141</v>
      </c>
      <c r="B92" s="72"/>
      <c r="C92" s="10">
        <v>3000</v>
      </c>
      <c r="D92" s="95">
        <v>471.59</v>
      </c>
      <c r="E92" s="4">
        <f t="shared" si="8"/>
        <v>15.719666666666665</v>
      </c>
    </row>
    <row r="93" spans="1:5" x14ac:dyDescent="0.25">
      <c r="A93" s="1" t="s">
        <v>47</v>
      </c>
      <c r="B93" s="2">
        <f>B94</f>
        <v>27200</v>
      </c>
      <c r="C93" s="2">
        <f t="shared" ref="C93:D93" si="9">C94</f>
        <v>60514</v>
      </c>
      <c r="D93" s="2">
        <f t="shared" si="9"/>
        <v>58107.11</v>
      </c>
      <c r="E93" s="2">
        <f t="shared" si="8"/>
        <v>96.022589813927368</v>
      </c>
    </row>
    <row r="94" spans="1:5" x14ac:dyDescent="0.25">
      <c r="A94" s="1" t="s">
        <v>48</v>
      </c>
      <c r="B94" s="147">
        <f>SUM(B95:B106)</f>
        <v>27200</v>
      </c>
      <c r="C94" s="147">
        <f>SUM(C95:C106)</f>
        <v>60514</v>
      </c>
      <c r="D94" s="147">
        <f>SUM(D95:D106)</f>
        <v>58107.11</v>
      </c>
      <c r="E94" s="2">
        <f t="shared" si="8"/>
        <v>96.022589813927368</v>
      </c>
    </row>
    <row r="95" spans="1:5" x14ac:dyDescent="0.25">
      <c r="A95" s="3" t="s">
        <v>96</v>
      </c>
      <c r="B95" s="57">
        <v>8000</v>
      </c>
      <c r="C95" s="93">
        <v>7500</v>
      </c>
      <c r="D95" s="96">
        <v>5464.68</v>
      </c>
      <c r="E95" s="4">
        <f t="shared" si="8"/>
        <v>72.862400000000008</v>
      </c>
    </row>
    <row r="96" spans="1:5" x14ac:dyDescent="0.25">
      <c r="A96" s="3" t="s">
        <v>81</v>
      </c>
      <c r="B96" s="57">
        <v>2500</v>
      </c>
      <c r="C96" s="93">
        <v>6500</v>
      </c>
      <c r="D96" s="96">
        <v>8265.2800000000007</v>
      </c>
      <c r="E96" s="4">
        <f t="shared" si="8"/>
        <v>127.15815384615385</v>
      </c>
    </row>
    <row r="97" spans="1:5" ht="26.25" x14ac:dyDescent="0.25">
      <c r="A97" s="3" t="s">
        <v>82</v>
      </c>
      <c r="B97" s="57">
        <v>2000</v>
      </c>
      <c r="C97" s="93">
        <v>2000</v>
      </c>
      <c r="D97" s="96">
        <v>938.85</v>
      </c>
      <c r="E97" s="4">
        <f t="shared" si="8"/>
        <v>46.942500000000003</v>
      </c>
    </row>
    <row r="98" spans="1:5" x14ac:dyDescent="0.25">
      <c r="A98" s="3" t="s">
        <v>84</v>
      </c>
      <c r="B98" s="68">
        <v>500</v>
      </c>
      <c r="C98" s="93">
        <v>500</v>
      </c>
      <c r="D98" s="96">
        <v>283.25</v>
      </c>
      <c r="E98" s="4">
        <f t="shared" si="8"/>
        <v>56.65</v>
      </c>
    </row>
    <row r="99" spans="1:5" x14ac:dyDescent="0.25">
      <c r="A99" s="3" t="s">
        <v>85</v>
      </c>
      <c r="B99" s="57">
        <v>4000</v>
      </c>
      <c r="C99" s="93">
        <v>11000</v>
      </c>
      <c r="D99" s="96">
        <v>13622.47</v>
      </c>
      <c r="E99" s="4">
        <f t="shared" si="8"/>
        <v>123.84063636363636</v>
      </c>
    </row>
    <row r="100" spans="1:5" x14ac:dyDescent="0.25">
      <c r="A100" s="3" t="s">
        <v>86</v>
      </c>
      <c r="B100" s="57">
        <v>2000</v>
      </c>
      <c r="C100" s="93">
        <v>1000</v>
      </c>
      <c r="D100" s="96">
        <v>883.15</v>
      </c>
      <c r="E100" s="4">
        <f t="shared" si="8"/>
        <v>88.314999999999998</v>
      </c>
    </row>
    <row r="101" spans="1:5" x14ac:dyDescent="0.25">
      <c r="A101" s="3" t="s">
        <v>90</v>
      </c>
      <c r="B101" s="57">
        <v>5000</v>
      </c>
      <c r="C101" s="93">
        <v>27314</v>
      </c>
      <c r="D101" s="96">
        <v>26924.18</v>
      </c>
      <c r="E101" s="4">
        <f t="shared" si="8"/>
        <v>98.572819799370293</v>
      </c>
    </row>
    <row r="102" spans="1:5" x14ac:dyDescent="0.25">
      <c r="A102" s="3" t="s">
        <v>94</v>
      </c>
      <c r="B102" s="57">
        <v>1000</v>
      </c>
      <c r="C102" s="93">
        <v>1000</v>
      </c>
      <c r="D102" s="96">
        <v>902.4</v>
      </c>
      <c r="E102" s="4">
        <f t="shared" si="8"/>
        <v>90.24</v>
      </c>
    </row>
    <row r="103" spans="1:5" x14ac:dyDescent="0.25">
      <c r="A103" s="3" t="s">
        <v>99</v>
      </c>
      <c r="B103" s="68">
        <v>200</v>
      </c>
      <c r="C103" s="93">
        <v>200</v>
      </c>
      <c r="D103" s="96">
        <v>55</v>
      </c>
      <c r="E103" s="4">
        <f t="shared" si="8"/>
        <v>27.500000000000004</v>
      </c>
    </row>
    <row r="104" spans="1:5" x14ac:dyDescent="0.25">
      <c r="A104" s="3" t="s">
        <v>142</v>
      </c>
      <c r="B104" s="68"/>
      <c r="C104" s="93">
        <v>500</v>
      </c>
      <c r="D104" s="96">
        <v>223.6</v>
      </c>
      <c r="E104" s="4">
        <f t="shared" si="8"/>
        <v>44.72</v>
      </c>
    </row>
    <row r="105" spans="1:5" ht="26.25" x14ac:dyDescent="0.25">
      <c r="A105" s="3" t="s">
        <v>107</v>
      </c>
      <c r="B105" s="57">
        <v>2000</v>
      </c>
      <c r="C105" s="93">
        <v>2000</v>
      </c>
      <c r="D105" s="96">
        <v>544.25</v>
      </c>
      <c r="E105" s="4">
        <f t="shared" si="8"/>
        <v>27.212500000000002</v>
      </c>
    </row>
    <row r="106" spans="1:5" x14ac:dyDescent="0.25">
      <c r="A106" s="3" t="s">
        <v>114</v>
      </c>
      <c r="B106" s="68"/>
      <c r="C106" s="93">
        <v>1000</v>
      </c>
      <c r="D106" s="96"/>
      <c r="E106" s="4">
        <f t="shared" si="8"/>
        <v>0</v>
      </c>
    </row>
    <row r="107" spans="1:5" x14ac:dyDescent="0.25">
      <c r="A107" s="1" t="s">
        <v>52</v>
      </c>
      <c r="B107" s="2">
        <f>B108+B125</f>
        <v>327443</v>
      </c>
      <c r="C107" s="2">
        <f>C108+C125</f>
        <v>477191</v>
      </c>
      <c r="D107" s="97">
        <f>D108+D125</f>
        <v>569885.36</v>
      </c>
      <c r="E107" s="2">
        <f t="shared" si="8"/>
        <v>119.42500172886747</v>
      </c>
    </row>
    <row r="108" spans="1:5" x14ac:dyDescent="0.25">
      <c r="A108" s="1" t="s">
        <v>53</v>
      </c>
      <c r="B108" s="147">
        <f>SUM(B109:B124)</f>
        <v>81849</v>
      </c>
      <c r="C108" s="147">
        <f>SUM(C109:C124)</f>
        <v>90437</v>
      </c>
      <c r="D108" s="152">
        <f>SUM(D109:D124)</f>
        <v>76888.060000000012</v>
      </c>
      <c r="E108" s="2">
        <f t="shared" si="8"/>
        <v>85.018366376593661</v>
      </c>
    </row>
    <row r="109" spans="1:5" x14ac:dyDescent="0.25">
      <c r="A109" s="3" t="s">
        <v>74</v>
      </c>
      <c r="B109" s="57">
        <v>27429</v>
      </c>
      <c r="C109" s="96">
        <v>29429</v>
      </c>
      <c r="D109" s="96">
        <v>40951.49</v>
      </c>
      <c r="E109" s="4">
        <f t="shared" si="8"/>
        <v>139.15352203608683</v>
      </c>
    </row>
    <row r="110" spans="1:5" x14ac:dyDescent="0.25">
      <c r="A110" s="3" t="s">
        <v>75</v>
      </c>
      <c r="B110" s="57">
        <v>1200</v>
      </c>
      <c r="C110" s="96">
        <v>1938</v>
      </c>
      <c r="D110" s="96">
        <v>1400</v>
      </c>
      <c r="E110" s="4">
        <f t="shared" si="8"/>
        <v>72.239422084623328</v>
      </c>
    </row>
    <row r="111" spans="1:5" x14ac:dyDescent="0.25">
      <c r="A111" s="3" t="s">
        <v>76</v>
      </c>
      <c r="B111" s="57">
        <v>4526</v>
      </c>
      <c r="C111" s="96">
        <v>4526</v>
      </c>
      <c r="D111" s="96">
        <v>6577.9</v>
      </c>
      <c r="E111" s="4">
        <f t="shared" si="8"/>
        <v>145.33583738400353</v>
      </c>
    </row>
    <row r="112" spans="1:5" x14ac:dyDescent="0.25">
      <c r="A112" s="3" t="s">
        <v>77</v>
      </c>
      <c r="B112" s="57">
        <v>5143</v>
      </c>
      <c r="C112" s="96">
        <v>5143</v>
      </c>
      <c r="D112" s="96">
        <v>2539.87</v>
      </c>
      <c r="E112" s="4">
        <f t="shared" si="8"/>
        <v>49.384989305852613</v>
      </c>
    </row>
    <row r="113" spans="1:5" ht="26.25" x14ac:dyDescent="0.25">
      <c r="A113" s="3" t="s">
        <v>78</v>
      </c>
      <c r="B113" s="57">
        <v>3890</v>
      </c>
      <c r="C113" s="96">
        <v>3890</v>
      </c>
      <c r="D113" s="96">
        <v>2715.81</v>
      </c>
      <c r="E113" s="4">
        <f t="shared" si="8"/>
        <v>69.815167095115683</v>
      </c>
    </row>
    <row r="114" spans="1:5" x14ac:dyDescent="0.25">
      <c r="A114" s="3" t="s">
        <v>79</v>
      </c>
      <c r="B114" s="57">
        <v>775</v>
      </c>
      <c r="C114" s="96">
        <v>775</v>
      </c>
      <c r="D114" s="96"/>
      <c r="E114" s="4">
        <f t="shared" si="8"/>
        <v>0</v>
      </c>
    </row>
    <row r="115" spans="1:5" x14ac:dyDescent="0.25">
      <c r="A115" s="3" t="s">
        <v>80</v>
      </c>
      <c r="B115" s="57">
        <v>1164</v>
      </c>
      <c r="C115" s="96">
        <v>1164</v>
      </c>
      <c r="D115" s="96"/>
      <c r="E115" s="4">
        <f t="shared" si="8"/>
        <v>0</v>
      </c>
    </row>
    <row r="116" spans="1:5" x14ac:dyDescent="0.25">
      <c r="A116" s="3" t="s">
        <v>81</v>
      </c>
      <c r="B116" s="57">
        <v>2000</v>
      </c>
      <c r="C116" s="96">
        <v>2000</v>
      </c>
      <c r="D116" s="96">
        <v>476.18</v>
      </c>
      <c r="E116" s="4">
        <f t="shared" si="8"/>
        <v>23.809000000000001</v>
      </c>
    </row>
    <row r="117" spans="1:5" ht="26.25" x14ac:dyDescent="0.25">
      <c r="A117" s="3" t="s">
        <v>82</v>
      </c>
      <c r="B117" s="68"/>
      <c r="C117" s="96">
        <v>1000</v>
      </c>
      <c r="D117" s="96">
        <v>85.15</v>
      </c>
      <c r="E117" s="4">
        <f t="shared" si="8"/>
        <v>8.5150000000000006</v>
      </c>
    </row>
    <row r="118" spans="1:5" x14ac:dyDescent="0.25">
      <c r="A118" s="3" t="s">
        <v>84</v>
      </c>
      <c r="B118" s="57">
        <v>1000</v>
      </c>
      <c r="C118" s="96">
        <v>1000</v>
      </c>
      <c r="D118" s="96"/>
      <c r="E118" s="4">
        <f t="shared" si="8"/>
        <v>0</v>
      </c>
    </row>
    <row r="119" spans="1:5" x14ac:dyDescent="0.25">
      <c r="A119" s="3" t="s">
        <v>86</v>
      </c>
      <c r="B119" s="57">
        <v>5000</v>
      </c>
      <c r="C119" s="96">
        <v>5000</v>
      </c>
      <c r="D119" s="96"/>
      <c r="E119" s="4">
        <f t="shared" si="8"/>
        <v>0</v>
      </c>
    </row>
    <row r="120" spans="1:5" x14ac:dyDescent="0.25">
      <c r="A120" s="3" t="s">
        <v>89</v>
      </c>
      <c r="B120" s="57">
        <v>12500</v>
      </c>
      <c r="C120" s="96">
        <v>12500</v>
      </c>
      <c r="D120" s="96">
        <v>1404.46</v>
      </c>
      <c r="E120" s="4">
        <f t="shared" si="8"/>
        <v>11.23568</v>
      </c>
    </row>
    <row r="121" spans="1:5" x14ac:dyDescent="0.25">
      <c r="A121" s="3" t="s">
        <v>90</v>
      </c>
      <c r="B121" s="57">
        <v>15000</v>
      </c>
      <c r="C121" s="96">
        <v>18000</v>
      </c>
      <c r="D121" s="96">
        <v>20065.400000000001</v>
      </c>
      <c r="E121" s="4">
        <f t="shared" si="8"/>
        <v>111.47444444444446</v>
      </c>
    </row>
    <row r="122" spans="1:5" x14ac:dyDescent="0.25">
      <c r="A122" s="3" t="s">
        <v>92</v>
      </c>
      <c r="B122" s="57"/>
      <c r="C122" s="96">
        <v>1000</v>
      </c>
      <c r="D122" s="96"/>
      <c r="E122" s="4">
        <f t="shared" si="8"/>
        <v>0</v>
      </c>
    </row>
    <row r="123" spans="1:5" x14ac:dyDescent="0.25">
      <c r="A123" s="3" t="s">
        <v>99</v>
      </c>
      <c r="B123" s="57">
        <v>2072</v>
      </c>
      <c r="C123" s="96">
        <v>2072</v>
      </c>
      <c r="D123" s="96">
        <v>671.8</v>
      </c>
      <c r="E123" s="4">
        <f t="shared" si="8"/>
        <v>32.422779922779924</v>
      </c>
    </row>
    <row r="124" spans="1:5" x14ac:dyDescent="0.25">
      <c r="A124" s="3" t="s">
        <v>103</v>
      </c>
      <c r="B124" s="68">
        <v>150</v>
      </c>
      <c r="C124" s="96">
        <v>1000</v>
      </c>
      <c r="D124" s="96"/>
      <c r="E124" s="4">
        <f t="shared" si="8"/>
        <v>0</v>
      </c>
    </row>
    <row r="125" spans="1:5" x14ac:dyDescent="0.25">
      <c r="A125" s="1" t="s">
        <v>56</v>
      </c>
      <c r="B125" s="147">
        <f>SUM(B126:B148)</f>
        <v>245594</v>
      </c>
      <c r="C125" s="147">
        <f>SUM(C126:C148)</f>
        <v>386754</v>
      </c>
      <c r="D125" s="147">
        <f>SUM(D126:D148)</f>
        <v>492997.3</v>
      </c>
      <c r="E125" s="2">
        <f t="shared" si="8"/>
        <v>127.47051097079797</v>
      </c>
    </row>
    <row r="126" spans="1:5" x14ac:dyDescent="0.25">
      <c r="A126" s="3" t="s">
        <v>74</v>
      </c>
      <c r="B126" s="96">
        <v>6604</v>
      </c>
      <c r="C126" s="96">
        <v>19500</v>
      </c>
      <c r="D126" s="96">
        <v>32231.22</v>
      </c>
      <c r="E126" s="4">
        <f t="shared" si="8"/>
        <v>165.28830769230768</v>
      </c>
    </row>
    <row r="127" spans="1:5" x14ac:dyDescent="0.25">
      <c r="A127" s="3" t="s">
        <v>75</v>
      </c>
      <c r="B127" s="96">
        <v>200</v>
      </c>
      <c r="C127" s="96">
        <v>1000</v>
      </c>
      <c r="D127" s="96">
        <v>120</v>
      </c>
      <c r="E127" s="4">
        <f t="shared" si="8"/>
        <v>12</v>
      </c>
    </row>
    <row r="128" spans="1:5" x14ac:dyDescent="0.25">
      <c r="A128" s="3" t="s">
        <v>76</v>
      </c>
      <c r="B128" s="96">
        <v>1090</v>
      </c>
      <c r="C128" s="96">
        <v>1500</v>
      </c>
      <c r="D128" s="96">
        <v>2884.13</v>
      </c>
      <c r="E128" s="4">
        <f t="shared" si="8"/>
        <v>192.27533333333332</v>
      </c>
    </row>
    <row r="129" spans="1:5" x14ac:dyDescent="0.25">
      <c r="A129" s="3" t="s">
        <v>77</v>
      </c>
      <c r="B129" s="96">
        <v>100</v>
      </c>
      <c r="C129" s="96">
        <v>250</v>
      </c>
      <c r="D129" s="96">
        <v>241.92</v>
      </c>
      <c r="E129" s="4">
        <f t="shared" si="8"/>
        <v>96.768000000000001</v>
      </c>
    </row>
    <row r="130" spans="1:5" ht="26.25" x14ac:dyDescent="0.25">
      <c r="A130" s="3" t="s">
        <v>78</v>
      </c>
      <c r="B130" s="96">
        <v>100</v>
      </c>
      <c r="C130" s="96">
        <v>100</v>
      </c>
      <c r="D130" s="96">
        <v>45.63</v>
      </c>
      <c r="E130" s="4">
        <f t="shared" si="8"/>
        <v>45.63</v>
      </c>
    </row>
    <row r="131" spans="1:5" x14ac:dyDescent="0.25">
      <c r="A131" s="3" t="s">
        <v>80</v>
      </c>
      <c r="B131" s="96">
        <v>1000</v>
      </c>
      <c r="C131" s="96">
        <v>1000</v>
      </c>
      <c r="D131" s="96">
        <v>643.29999999999995</v>
      </c>
      <c r="E131" s="4">
        <f t="shared" si="8"/>
        <v>64.33</v>
      </c>
    </row>
    <row r="132" spans="1:5" x14ac:dyDescent="0.25">
      <c r="A132" s="3" t="s">
        <v>81</v>
      </c>
      <c r="B132" s="96"/>
      <c r="C132" s="96">
        <v>7000</v>
      </c>
      <c r="D132" s="96">
        <v>6865.19</v>
      </c>
      <c r="E132" s="4">
        <f t="shared" si="8"/>
        <v>98.07414285714286</v>
      </c>
    </row>
    <row r="133" spans="1:5" ht="26.25" x14ac:dyDescent="0.25">
      <c r="A133" s="3" t="s">
        <v>82</v>
      </c>
      <c r="B133" s="96"/>
      <c r="C133" s="96">
        <v>2000</v>
      </c>
      <c r="D133" s="96">
        <v>2927.84</v>
      </c>
      <c r="E133" s="4">
        <f t="shared" si="8"/>
        <v>146.39200000000002</v>
      </c>
    </row>
    <row r="134" spans="1:5" x14ac:dyDescent="0.25">
      <c r="A134" s="3" t="s">
        <v>83</v>
      </c>
      <c r="B134" s="96"/>
      <c r="C134" s="96">
        <v>15000</v>
      </c>
      <c r="D134" s="96">
        <v>10073.11</v>
      </c>
      <c r="E134" s="4">
        <f t="shared" si="8"/>
        <v>67.154066666666665</v>
      </c>
    </row>
    <row r="135" spans="1:5" x14ac:dyDescent="0.25">
      <c r="A135" s="3" t="s">
        <v>84</v>
      </c>
      <c r="B135" s="96"/>
      <c r="C135" s="96">
        <v>2000</v>
      </c>
      <c r="D135" s="96">
        <v>361.38</v>
      </c>
      <c r="E135" s="4">
        <f t="shared" si="8"/>
        <v>18.068999999999999</v>
      </c>
    </row>
    <row r="136" spans="1:5" x14ac:dyDescent="0.25">
      <c r="A136" s="3" t="s">
        <v>85</v>
      </c>
      <c r="B136" s="96">
        <v>50000</v>
      </c>
      <c r="C136" s="96">
        <v>50000</v>
      </c>
      <c r="D136" s="96">
        <v>91820.84</v>
      </c>
      <c r="E136" s="4">
        <f t="shared" si="8"/>
        <v>183.64167999999998</v>
      </c>
    </row>
    <row r="137" spans="1:5" x14ac:dyDescent="0.25">
      <c r="A137" s="3" t="s">
        <v>86</v>
      </c>
      <c r="B137" s="96">
        <v>1000</v>
      </c>
      <c r="C137" s="96">
        <v>1000</v>
      </c>
      <c r="D137" s="96">
        <v>10974.5</v>
      </c>
      <c r="E137" s="4">
        <f t="shared" si="8"/>
        <v>1097.45</v>
      </c>
    </row>
    <row r="138" spans="1:5" x14ac:dyDescent="0.25">
      <c r="A138" s="3" t="s">
        <v>89</v>
      </c>
      <c r="B138" s="96"/>
      <c r="C138" s="96">
        <v>100</v>
      </c>
      <c r="D138" s="96">
        <v>18.22</v>
      </c>
      <c r="E138" s="4">
        <f t="shared" si="8"/>
        <v>18.22</v>
      </c>
    </row>
    <row r="139" spans="1:5" x14ac:dyDescent="0.25">
      <c r="A139" s="3" t="s">
        <v>90</v>
      </c>
      <c r="B139" s="96">
        <v>100000</v>
      </c>
      <c r="C139" s="96">
        <v>92000</v>
      </c>
      <c r="D139" s="96">
        <v>113070</v>
      </c>
      <c r="E139" s="4">
        <f t="shared" si="8"/>
        <v>122.90217391304348</v>
      </c>
    </row>
    <row r="140" spans="1:5" x14ac:dyDescent="0.25">
      <c r="A140" s="3" t="s">
        <v>92</v>
      </c>
      <c r="B140" s="96"/>
      <c r="C140" s="96"/>
      <c r="D140" s="96">
        <v>60</v>
      </c>
      <c r="E140" s="4"/>
    </row>
    <row r="141" spans="1:5" x14ac:dyDescent="0.25">
      <c r="A141" s="3" t="s">
        <v>99</v>
      </c>
      <c r="B141" s="96"/>
      <c r="C141" s="96">
        <v>500</v>
      </c>
      <c r="D141" s="96">
        <v>11535.85</v>
      </c>
      <c r="E141" s="4"/>
    </row>
    <row r="142" spans="1:5" x14ac:dyDescent="0.25">
      <c r="A142" s="3" t="s">
        <v>103</v>
      </c>
      <c r="B142" s="96"/>
      <c r="C142" s="96"/>
      <c r="D142" s="96">
        <v>174</v>
      </c>
      <c r="E142" s="4"/>
    </row>
    <row r="143" spans="1:5" x14ac:dyDescent="0.25">
      <c r="A143" s="3" t="s">
        <v>109</v>
      </c>
      <c r="B143" s="96">
        <v>10000</v>
      </c>
      <c r="C143" s="96">
        <v>99900</v>
      </c>
      <c r="D143" s="96">
        <v>103491.85</v>
      </c>
      <c r="E143" s="4">
        <f t="shared" ref="E143:E160" si="10">D143/C143*100</f>
        <v>103.59544544544545</v>
      </c>
    </row>
    <row r="144" spans="1:5" x14ac:dyDescent="0.25">
      <c r="A144" s="3" t="s">
        <v>110</v>
      </c>
      <c r="B144" s="96">
        <v>500</v>
      </c>
      <c r="C144" s="96">
        <v>5000</v>
      </c>
      <c r="D144" s="96">
        <v>4051.26</v>
      </c>
      <c r="E144" s="4"/>
    </row>
    <row r="145" spans="1:5" x14ac:dyDescent="0.25">
      <c r="A145" s="3" t="s">
        <v>112</v>
      </c>
      <c r="B145" s="96"/>
      <c r="C145" s="96">
        <v>6000</v>
      </c>
      <c r="D145" s="96">
        <v>5998</v>
      </c>
      <c r="E145" s="4"/>
    </row>
    <row r="146" spans="1:5" x14ac:dyDescent="0.25">
      <c r="A146" s="3" t="s">
        <v>114</v>
      </c>
      <c r="B146" s="96">
        <v>5000</v>
      </c>
      <c r="C146" s="96">
        <v>23000</v>
      </c>
      <c r="D146" s="96">
        <v>29166.3</v>
      </c>
      <c r="E146" s="4"/>
    </row>
    <row r="147" spans="1:5" x14ac:dyDescent="0.25">
      <c r="A147" s="3" t="s">
        <v>143</v>
      </c>
      <c r="B147" s="96">
        <v>30000</v>
      </c>
      <c r="C147" s="96">
        <v>28100</v>
      </c>
      <c r="D147" s="96">
        <v>54185</v>
      </c>
      <c r="E147" s="4"/>
    </row>
    <row r="148" spans="1:5" x14ac:dyDescent="0.25">
      <c r="A148" s="3" t="s">
        <v>144</v>
      </c>
      <c r="B148" s="96">
        <v>40000</v>
      </c>
      <c r="C148" s="96">
        <v>31804</v>
      </c>
      <c r="D148" s="153">
        <v>12057.76</v>
      </c>
      <c r="E148" s="4">
        <f t="shared" si="10"/>
        <v>37.912715381712992</v>
      </c>
    </row>
    <row r="149" spans="1:5" x14ac:dyDescent="0.25">
      <c r="A149" s="1" t="s">
        <v>65</v>
      </c>
      <c r="B149" s="74">
        <f>B150</f>
        <v>3000</v>
      </c>
      <c r="C149" s="74">
        <f t="shared" ref="C149:D149" si="11">C150</f>
        <v>6279</v>
      </c>
      <c r="D149" s="154">
        <f t="shared" si="11"/>
        <v>762.43</v>
      </c>
      <c r="E149" s="2">
        <f t="shared" si="10"/>
        <v>12.14253862079949</v>
      </c>
    </row>
    <row r="150" spans="1:5" x14ac:dyDescent="0.25">
      <c r="A150" s="1" t="s">
        <v>66</v>
      </c>
      <c r="B150" s="74">
        <f>SUM(B151:B154)</f>
        <v>3000</v>
      </c>
      <c r="C150" s="74">
        <f>SUM(C151:C154)</f>
        <v>6279</v>
      </c>
      <c r="D150" s="154">
        <f>SUM(D151:D154)</f>
        <v>762.43</v>
      </c>
      <c r="E150" s="2">
        <f t="shared" si="10"/>
        <v>12.14253862079949</v>
      </c>
    </row>
    <row r="151" spans="1:5" x14ac:dyDescent="0.25">
      <c r="A151" s="3" t="s">
        <v>86</v>
      </c>
      <c r="B151" s="72">
        <v>1000</v>
      </c>
      <c r="C151" s="83">
        <v>1000</v>
      </c>
      <c r="D151" s="155"/>
      <c r="E151" s="4"/>
    </row>
    <row r="152" spans="1:5" x14ac:dyDescent="0.25">
      <c r="A152" s="3" t="s">
        <v>92</v>
      </c>
      <c r="B152" s="72">
        <v>1000</v>
      </c>
      <c r="C152" s="83"/>
      <c r="D152" s="155"/>
      <c r="E152" s="4">
        <v>0</v>
      </c>
    </row>
    <row r="153" spans="1:5" x14ac:dyDescent="0.25">
      <c r="A153" s="3" t="s">
        <v>99</v>
      </c>
      <c r="B153" s="72">
        <v>0</v>
      </c>
      <c r="C153" s="83">
        <v>2000</v>
      </c>
      <c r="D153" s="155"/>
      <c r="E153" s="4"/>
    </row>
    <row r="154" spans="1:5" x14ac:dyDescent="0.25">
      <c r="A154" s="3" t="s">
        <v>103</v>
      </c>
      <c r="B154" s="72">
        <v>1000</v>
      </c>
      <c r="C154" s="83">
        <v>3279</v>
      </c>
      <c r="D154" s="155">
        <v>762.43</v>
      </c>
      <c r="E154" s="4"/>
    </row>
    <row r="155" spans="1:5" ht="26.25" x14ac:dyDescent="0.25">
      <c r="A155" s="1" t="s">
        <v>68</v>
      </c>
      <c r="B155" s="74">
        <f t="shared" ref="B155" si="12">B156</f>
        <v>5000</v>
      </c>
      <c r="C155" s="74">
        <f>SUM(C156)</f>
        <v>5000</v>
      </c>
      <c r="D155" s="154">
        <f>D156</f>
        <v>769.08</v>
      </c>
      <c r="E155" s="2">
        <v>0</v>
      </c>
    </row>
    <row r="156" spans="1:5" ht="39" x14ac:dyDescent="0.25">
      <c r="A156" s="1" t="s">
        <v>69</v>
      </c>
      <c r="B156" s="74">
        <f t="shared" ref="B156" si="13">SUM(B157:B160)</f>
        <v>5000</v>
      </c>
      <c r="C156" s="74">
        <f>SUM(C157:C160)</f>
        <v>5000</v>
      </c>
      <c r="D156" s="154">
        <f>SUM(D157:D160)</f>
        <v>769.08</v>
      </c>
      <c r="E156" s="2">
        <f t="shared" si="10"/>
        <v>15.381600000000001</v>
      </c>
    </row>
    <row r="157" spans="1:5" x14ac:dyDescent="0.25">
      <c r="A157" s="3" t="s">
        <v>110</v>
      </c>
      <c r="B157" s="85">
        <v>1000</v>
      </c>
      <c r="C157" s="85">
        <v>1000</v>
      </c>
      <c r="D157" s="73">
        <v>575</v>
      </c>
      <c r="E157" s="4">
        <f t="shared" si="10"/>
        <v>57.499999999999993</v>
      </c>
    </row>
    <row r="158" spans="1:5" x14ac:dyDescent="0.25">
      <c r="A158" s="3" t="s">
        <v>112</v>
      </c>
      <c r="B158" s="85">
        <v>1000</v>
      </c>
      <c r="C158" s="85">
        <v>1000</v>
      </c>
      <c r="D158" s="73">
        <v>194.08</v>
      </c>
      <c r="E158" s="4">
        <f t="shared" si="10"/>
        <v>19.408000000000001</v>
      </c>
    </row>
    <row r="159" spans="1:5" x14ac:dyDescent="0.25">
      <c r="A159" s="3" t="s">
        <v>114</v>
      </c>
      <c r="B159" s="85">
        <v>1000</v>
      </c>
      <c r="C159" s="85">
        <v>1000</v>
      </c>
      <c r="D159" s="73"/>
      <c r="E159" s="4">
        <f t="shared" si="10"/>
        <v>0</v>
      </c>
    </row>
    <row r="160" spans="1:5" x14ac:dyDescent="0.25">
      <c r="A160" s="3" t="s">
        <v>144</v>
      </c>
      <c r="B160" s="99">
        <v>2000</v>
      </c>
      <c r="C160" s="85">
        <v>2000</v>
      </c>
      <c r="D160" s="86"/>
      <c r="E160" s="4">
        <f t="shared" si="10"/>
        <v>0</v>
      </c>
    </row>
  </sheetData>
  <mergeCells count="2">
    <mergeCell ref="A1:E1"/>
    <mergeCell ref="A3:E3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 i rash prema izvorima fina</vt:lpstr>
      <vt:lpstr>Rashodi prema funkcijskoj klasi</vt:lpstr>
      <vt:lpstr>Račun financiranja</vt:lpstr>
      <vt:lpstr>Račun financiranja prema izvori</vt:lpstr>
      <vt:lpstr>II. POSEBNI DIO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PPKR002</dc:creator>
  <cp:keywords/>
  <dc:description/>
  <cp:lastModifiedBy>Vesna Hrvojević</cp:lastModifiedBy>
  <cp:revision/>
  <dcterms:created xsi:type="dcterms:W3CDTF">2023-07-17T10:38:24Z</dcterms:created>
  <dcterms:modified xsi:type="dcterms:W3CDTF">2026-03-24T11:28:33Z</dcterms:modified>
  <cp:category/>
  <cp:contentStatus/>
</cp:coreProperties>
</file>