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UPRAVNO VIJECE\SAZIV 2024\18 SJEDNICA UV\FIN PLAN 2026 2028\ispravak\s PRAVIM REBALANSOM\"/>
    </mc:Choice>
  </mc:AlternateContent>
  <xr:revisionPtr revIDLastSave="0" documentId="13_ncr:1_{E6525FA1-096C-4D15-9724-92CB677CF705}" xr6:coauthVersionLast="47" xr6:coauthVersionMax="47" xr10:uidLastSave="{00000000-0000-0000-0000-000000000000}"/>
  <bookViews>
    <workbookView xWindow="-120" yWindow="-120" windowWidth="30960" windowHeight="16920" tabRatio="801" activeTab="7" xr2:uid="{00000000-000D-0000-FFFF-FFFF00000000}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  <sheet name="Plan na četvrtoj razini -" sheetId="14" r:id="rId8"/>
  </sheets>
  <definedNames>
    <definedName name="_xlnm._FilterDatabase" localSheetId="7" hidden="1">'Plan na četvrtoj razini -'!$A$10:$E$152</definedName>
    <definedName name="_xlnm._FilterDatabase" localSheetId="6" hidden="1">'POSEBNI DIO'!$B$10:$H$66</definedName>
    <definedName name="_xlnm.Print_Area" localSheetId="4">' Račun financiranja-ekonomska'!$A$1:$H$17</definedName>
    <definedName name="_xlnm.Print_Area" localSheetId="5">' Račun financiranja-izvori'!$A$2:$F$26</definedName>
    <definedName name="_xlnm.Print_Area" localSheetId="1">' Račun prihoda i rashoda-ekonom'!$A$1:$H$33</definedName>
    <definedName name="_xlnm.Print_Area" localSheetId="2">' Račun prihoda i rashoda-izvori'!$A$1:$F$28</definedName>
    <definedName name="_xlnm.Print_Area" localSheetId="3">' Račun rashoda-funkcija'!$A$2:$F$30</definedName>
    <definedName name="_xlnm.Print_Area" localSheetId="6">'POSEBNI DIO'!$A$1:$H$65</definedName>
    <definedName name="_xlnm.Print_Area" localSheetId="0">SAŽETAK!$A$1:$J$36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7" i="1"/>
  <c r="G16" i="1"/>
  <c r="G14" i="1"/>
  <c r="J14" i="1"/>
  <c r="J13" i="1"/>
  <c r="B37" i="14"/>
  <c r="B9" i="14"/>
  <c r="B8" i="14" s="1"/>
  <c r="B7" i="14" s="1"/>
  <c r="B10" i="14"/>
  <c r="B144" i="14"/>
  <c r="B116" i="14"/>
  <c r="B99" i="14"/>
  <c r="B81" i="14"/>
  <c r="B36" i="14" l="1"/>
  <c r="B35" i="14" s="1"/>
  <c r="B34" i="14" s="1"/>
  <c r="B6" i="14" l="1"/>
  <c r="B5" i="14" s="1"/>
  <c r="B4" i="14" s="1"/>
  <c r="B3" i="14" s="1"/>
  <c r="B2" i="14" s="1"/>
  <c r="E27" i="7" l="1"/>
  <c r="E32" i="7"/>
  <c r="E24" i="7"/>
  <c r="E17" i="7" s="1"/>
  <c r="E18" i="7"/>
  <c r="H30" i="1"/>
  <c r="F11" i="3" l="1"/>
  <c r="F47" i="7"/>
  <c r="F19" i="7"/>
  <c r="C117" i="14"/>
  <c r="C38" i="14"/>
  <c r="D61" i="7" l="1"/>
  <c r="E61" i="7"/>
  <c r="F61" i="7"/>
  <c r="G61" i="7"/>
  <c r="H61" i="7"/>
  <c r="C37" i="14"/>
  <c r="B94" i="14"/>
  <c r="D94" i="14"/>
  <c r="E94" i="14"/>
  <c r="C94" i="14"/>
  <c r="D64" i="7"/>
  <c r="D49" i="7"/>
  <c r="D46" i="7"/>
  <c r="E64" i="7"/>
  <c r="E28" i="7"/>
  <c r="G12" i="7"/>
  <c r="G11" i="7" s="1"/>
  <c r="G56" i="7"/>
  <c r="G55" i="7" s="1"/>
  <c r="H56" i="7"/>
  <c r="H55" i="7" s="1"/>
  <c r="F56" i="7"/>
  <c r="F55" i="7" s="1"/>
  <c r="G53" i="7"/>
  <c r="G52" i="7" s="1"/>
  <c r="H53" i="7"/>
  <c r="H52" i="7" s="1"/>
  <c r="F53" i="7"/>
  <c r="F52" i="7" s="1"/>
  <c r="G37" i="7"/>
  <c r="H37" i="7"/>
  <c r="G35" i="7"/>
  <c r="H35" i="7"/>
  <c r="F35" i="7"/>
  <c r="F37" i="7"/>
  <c r="F28" i="7"/>
  <c r="F18" i="7"/>
  <c r="F34" i="7" l="1"/>
  <c r="F17" i="7"/>
  <c r="H34" i="7"/>
  <c r="G34" i="7"/>
  <c r="G30" i="1"/>
  <c r="F30" i="1"/>
  <c r="I30" i="1"/>
  <c r="J30" i="1"/>
  <c r="H17" i="1"/>
  <c r="I17" i="1"/>
  <c r="J17" i="1"/>
  <c r="F17" i="1"/>
  <c r="F16" i="1"/>
  <c r="H14" i="1"/>
  <c r="I14" i="1"/>
  <c r="F14" i="1"/>
  <c r="F13" i="1"/>
  <c r="H25" i="3" l="1"/>
  <c r="H31" i="3"/>
  <c r="E18" i="9"/>
  <c r="F18" i="9" s="1"/>
  <c r="E17" i="9"/>
  <c r="C38" i="9"/>
  <c r="C36" i="9"/>
  <c r="C30" i="9"/>
  <c r="C28" i="9"/>
  <c r="C26" i="9"/>
  <c r="C21" i="9"/>
  <c r="C19" i="9"/>
  <c r="C13" i="9"/>
  <c r="C11" i="9"/>
  <c r="C9" i="9"/>
  <c r="B15" i="10"/>
  <c r="D25" i="10"/>
  <c r="D26" i="10" s="1"/>
  <c r="C25" i="10"/>
  <c r="C26" i="10" s="1"/>
  <c r="D23" i="10"/>
  <c r="D24" i="10" s="1"/>
  <c r="E23" i="10"/>
  <c r="E24" i="10" s="1"/>
  <c r="C22" i="10"/>
  <c r="C21" i="10"/>
  <c r="C18" i="10"/>
  <c r="E148" i="14"/>
  <c r="F25" i="10" s="1"/>
  <c r="F26" i="10" s="1"/>
  <c r="D148" i="14"/>
  <c r="E25" i="10" s="1"/>
  <c r="E26" i="10" s="1"/>
  <c r="E147" i="14"/>
  <c r="E146" i="14"/>
  <c r="E145" i="14"/>
  <c r="E144" i="14"/>
  <c r="F23" i="10" s="1"/>
  <c r="F24" i="10" s="1"/>
  <c r="E136" i="14"/>
  <c r="E135" i="14"/>
  <c r="E133" i="14"/>
  <c r="E132" i="14"/>
  <c r="E129" i="14"/>
  <c r="E118" i="14"/>
  <c r="E117" i="14"/>
  <c r="D117" i="14"/>
  <c r="D116" i="14" s="1"/>
  <c r="E33" i="9" s="1"/>
  <c r="C116" i="14"/>
  <c r="E99" i="14"/>
  <c r="F19" i="10" s="1"/>
  <c r="D99" i="14"/>
  <c r="E19" i="10" s="1"/>
  <c r="C99" i="14"/>
  <c r="D32" i="9" s="1"/>
  <c r="E141" i="14"/>
  <c r="F22" i="10" s="1"/>
  <c r="D141" i="14"/>
  <c r="E22" i="10" s="1"/>
  <c r="C141" i="14"/>
  <c r="D22" i="10" s="1"/>
  <c r="E138" i="14"/>
  <c r="F34" i="9" s="1"/>
  <c r="D138" i="14"/>
  <c r="E34" i="9" s="1"/>
  <c r="C138" i="14"/>
  <c r="D21" i="10" s="1"/>
  <c r="F14" i="9"/>
  <c r="F13" i="9" s="1"/>
  <c r="E14" i="9"/>
  <c r="E13" i="9" s="1"/>
  <c r="D31" i="9"/>
  <c r="E81" i="14"/>
  <c r="F29" i="9" s="1"/>
  <c r="D81" i="14"/>
  <c r="E29" i="9" s="1"/>
  <c r="C81" i="14"/>
  <c r="D29" i="9" s="1"/>
  <c r="D28" i="9" s="1"/>
  <c r="E39" i="14"/>
  <c r="E37" i="14" s="1"/>
  <c r="D37" i="14"/>
  <c r="D13" i="10"/>
  <c r="D14" i="10" s="1"/>
  <c r="C13" i="10"/>
  <c r="C14" i="10" s="1"/>
  <c r="E31" i="14"/>
  <c r="D31" i="14"/>
  <c r="C31" i="14"/>
  <c r="D28" i="14"/>
  <c r="C28" i="14"/>
  <c r="E22" i="14"/>
  <c r="D21" i="14"/>
  <c r="C21" i="14"/>
  <c r="D15" i="14"/>
  <c r="C15" i="14"/>
  <c r="D14" i="14"/>
  <c r="C14" i="14"/>
  <c r="D13" i="14"/>
  <c r="C13" i="14"/>
  <c r="D12" i="14"/>
  <c r="C12" i="14"/>
  <c r="D11" i="14"/>
  <c r="C11" i="14"/>
  <c r="E27" i="9" l="1"/>
  <c r="D36" i="14"/>
  <c r="D35" i="14" s="1"/>
  <c r="D34" i="14" s="1"/>
  <c r="F27" i="9"/>
  <c r="D20" i="10"/>
  <c r="C36" i="14"/>
  <c r="C35" i="14" s="1"/>
  <c r="C34" i="14" s="1"/>
  <c r="H24" i="3"/>
  <c r="J16" i="1"/>
  <c r="E10" i="14"/>
  <c r="F11" i="10" s="1"/>
  <c r="D10" i="14"/>
  <c r="D9" i="14" s="1"/>
  <c r="D8" i="14" s="1"/>
  <c r="D7" i="14" s="1"/>
  <c r="C10" i="14"/>
  <c r="C9" i="14" s="1"/>
  <c r="C8" i="14" s="1"/>
  <c r="C7" i="14" s="1"/>
  <c r="C17" i="10"/>
  <c r="F13" i="10"/>
  <c r="F14" i="10" s="1"/>
  <c r="F32" i="9"/>
  <c r="D35" i="9"/>
  <c r="F18" i="10"/>
  <c r="E31" i="9"/>
  <c r="D27" i="9"/>
  <c r="D26" i="9" s="1"/>
  <c r="E116" i="14"/>
  <c r="E36" i="14" s="1"/>
  <c r="E32" i="9"/>
  <c r="E18" i="10"/>
  <c r="E20" i="10"/>
  <c r="D33" i="9"/>
  <c r="F31" i="9"/>
  <c r="D18" i="10"/>
  <c r="E13" i="10"/>
  <c r="E14" i="10" s="1"/>
  <c r="F15" i="10"/>
  <c r="F16" i="10" s="1"/>
  <c r="F35" i="9"/>
  <c r="D14" i="9"/>
  <c r="D13" i="9" s="1"/>
  <c r="F21" i="10"/>
  <c r="D34" i="9"/>
  <c r="E35" i="9"/>
  <c r="E21" i="10"/>
  <c r="D19" i="10"/>
  <c r="C6" i="9"/>
  <c r="C23" i="9"/>
  <c r="E17" i="10" l="1"/>
  <c r="D30" i="9"/>
  <c r="D17" i="10"/>
  <c r="D25" i="9"/>
  <c r="D24" i="9" s="1"/>
  <c r="E30" i="9"/>
  <c r="F10" i="10"/>
  <c r="C6" i="14"/>
  <c r="C5" i="14" s="1"/>
  <c r="C4" i="14" s="1"/>
  <c r="C3" i="14" s="1"/>
  <c r="C2" i="14" s="1"/>
  <c r="F25" i="9"/>
  <c r="D10" i="10"/>
  <c r="E9" i="14"/>
  <c r="E8" i="14" s="1"/>
  <c r="E7" i="14" s="1"/>
  <c r="E11" i="10"/>
  <c r="E10" i="10"/>
  <c r="D6" i="14"/>
  <c r="D5" i="14" s="1"/>
  <c r="D4" i="14" s="1"/>
  <c r="D3" i="14" s="1"/>
  <c r="D2" i="14" s="1"/>
  <c r="E25" i="9"/>
  <c r="D11" i="10"/>
  <c r="F33" i="9"/>
  <c r="F30" i="9" s="1"/>
  <c r="F20" i="10"/>
  <c r="F17" i="10" s="1"/>
  <c r="E35" i="14"/>
  <c r="E34" i="14" s="1"/>
  <c r="E6" i="14" s="1"/>
  <c r="E5" i="14" l="1"/>
  <c r="E4" i="14" s="1"/>
  <c r="E3" i="14" s="1"/>
  <c r="E2" i="14" s="1"/>
  <c r="E49" i="7" l="1"/>
  <c r="G64" i="7" l="1"/>
  <c r="H64" i="7"/>
  <c r="F64" i="7"/>
  <c r="G49" i="7"/>
  <c r="H49" i="7"/>
  <c r="F49" i="7"/>
  <c r="E46" i="7"/>
  <c r="E45" i="7" s="1"/>
  <c r="F46" i="7"/>
  <c r="G46" i="7"/>
  <c r="H46" i="7"/>
  <c r="D40" i="7" l="1"/>
  <c r="D28" i="7"/>
  <c r="D27" i="7" s="1"/>
  <c r="D12" i="7"/>
  <c r="D11" i="7" s="1"/>
  <c r="D18" i="7"/>
  <c r="D24" i="7"/>
  <c r="D17" i="7" l="1"/>
  <c r="C9" i="10" l="1"/>
  <c r="B10" i="10"/>
  <c r="B9" i="10" s="1"/>
  <c r="B30" i="9"/>
  <c r="B28" i="9"/>
  <c r="B26" i="9"/>
  <c r="B24" i="9"/>
  <c r="B7" i="9"/>
  <c r="F25" i="3"/>
  <c r="H16" i="1" s="1"/>
  <c r="E11" i="3"/>
  <c r="D25" i="3"/>
  <c r="E25" i="3"/>
  <c r="D11" i="3"/>
  <c r="E10" i="3" l="1"/>
  <c r="B19" i="9" l="1"/>
  <c r="B21" i="9"/>
  <c r="B13" i="9"/>
  <c r="B11" i="9"/>
  <c r="B9" i="9"/>
  <c r="D31" i="3"/>
  <c r="D24" i="3" s="1"/>
  <c r="B6" i="9" l="1"/>
  <c r="D19" i="3"/>
  <c r="D10" i="3" s="1"/>
  <c r="F18" i="1"/>
  <c r="F15" i="1"/>
  <c r="G24" i="7" l="1"/>
  <c r="H24" i="7"/>
  <c r="G28" i="7"/>
  <c r="H28" i="7"/>
  <c r="E43" i="7"/>
  <c r="F43" i="7"/>
  <c r="G43" i="7"/>
  <c r="H43" i="7"/>
  <c r="E59" i="7"/>
  <c r="E58" i="7" s="1"/>
  <c r="F59" i="7"/>
  <c r="F58" i="7" s="1"/>
  <c r="G59" i="7"/>
  <c r="G58" i="7" s="1"/>
  <c r="H59" i="7"/>
  <c r="H58" i="7" s="1"/>
  <c r="E63" i="7"/>
  <c r="F63" i="7"/>
  <c r="G63" i="7"/>
  <c r="H63" i="7"/>
  <c r="D43" i="7"/>
  <c r="D39" i="7" s="1"/>
  <c r="F27" i="7" l="1"/>
  <c r="H45" i="7"/>
  <c r="G45" i="7"/>
  <c r="E12" i="7"/>
  <c r="E11" i="7" s="1"/>
  <c r="E10" i="7" s="1"/>
  <c r="H40" i="7"/>
  <c r="H39" i="7" s="1"/>
  <c r="E40" i="7"/>
  <c r="E39" i="7" s="1"/>
  <c r="D15" i="10" l="1"/>
  <c r="E31" i="3"/>
  <c r="F19" i="3"/>
  <c r="H27" i="7"/>
  <c r="D16" i="10" l="1"/>
  <c r="D12" i="10"/>
  <c r="E24" i="3"/>
  <c r="G18" i="1"/>
  <c r="F10" i="3"/>
  <c r="F45" i="7"/>
  <c r="F31" i="3"/>
  <c r="G31" i="3"/>
  <c r="G18" i="7" l="1"/>
  <c r="G17" i="7" s="1"/>
  <c r="D9" i="9"/>
  <c r="D63" i="7" l="1"/>
  <c r="G25" i="3"/>
  <c r="I16" i="1" s="1"/>
  <c r="H18" i="7"/>
  <c r="H17" i="7" s="1"/>
  <c r="H16" i="7" s="1"/>
  <c r="D45" i="7"/>
  <c r="E9" i="9"/>
  <c r="G40" i="7"/>
  <c r="G39" i="7" s="1"/>
  <c r="G27" i="7"/>
  <c r="E15" i="10" s="1"/>
  <c r="E16" i="10" s="1"/>
  <c r="D36" i="9"/>
  <c r="F11" i="9"/>
  <c r="E19" i="9"/>
  <c r="E36" i="9"/>
  <c r="D38" i="9"/>
  <c r="F36" i="9"/>
  <c r="E38" i="9"/>
  <c r="D7" i="9"/>
  <c r="F28" i="9"/>
  <c r="D59" i="7"/>
  <c r="D58" i="7" s="1"/>
  <c r="F38" i="9"/>
  <c r="D19" i="9"/>
  <c r="D11" i="9"/>
  <c r="E7" i="9"/>
  <c r="D21" i="9"/>
  <c r="F7" i="9"/>
  <c r="F9" i="9"/>
  <c r="E16" i="7"/>
  <c r="G11" i="3"/>
  <c r="I13" i="1" s="1"/>
  <c r="H19" i="3"/>
  <c r="G19" i="3"/>
  <c r="G15" i="1"/>
  <c r="G19" i="1" s="1"/>
  <c r="G31" i="1" s="1"/>
  <c r="G16" i="7" l="1"/>
  <c r="H12" i="7"/>
  <c r="H11" i="7" s="1"/>
  <c r="H10" i="7" s="1"/>
  <c r="H9" i="7" s="1"/>
  <c r="G10" i="7"/>
  <c r="F12" i="7"/>
  <c r="F11" i="7" s="1"/>
  <c r="F10" i="7" s="1"/>
  <c r="D10" i="7"/>
  <c r="C12" i="10"/>
  <c r="C8" i="10" s="1"/>
  <c r="C7" i="10" s="1"/>
  <c r="C6" i="10" s="1"/>
  <c r="G10" i="3"/>
  <c r="G24" i="3"/>
  <c r="F24" i="3"/>
  <c r="F40" i="7"/>
  <c r="E28" i="9"/>
  <c r="E26" i="9"/>
  <c r="E11" i="9"/>
  <c r="D9" i="10"/>
  <c r="B13" i="10"/>
  <c r="F9" i="10"/>
  <c r="F24" i="9"/>
  <c r="B38" i="9"/>
  <c r="B25" i="10"/>
  <c r="B36" i="9"/>
  <c r="B23" i="10"/>
  <c r="E21" i="9"/>
  <c r="F19" i="9"/>
  <c r="D16" i="7"/>
  <c r="B17" i="10"/>
  <c r="F26" i="9"/>
  <c r="E9" i="10"/>
  <c r="E24" i="9"/>
  <c r="H11" i="3"/>
  <c r="F23" i="9" l="1"/>
  <c r="F39" i="7"/>
  <c r="F16" i="7" s="1"/>
  <c r="H10" i="3"/>
  <c r="D9" i="7"/>
  <c r="F12" i="10"/>
  <c r="F8" i="10" s="1"/>
  <c r="F7" i="10" s="1"/>
  <c r="F6" i="10" s="1"/>
  <c r="D8" i="10"/>
  <c r="D7" i="10" s="1"/>
  <c r="D6" i="10" s="1"/>
  <c r="E12" i="10"/>
  <c r="E8" i="10" s="1"/>
  <c r="E7" i="10" s="1"/>
  <c r="E6" i="10" s="1"/>
  <c r="D23" i="9"/>
  <c r="B12" i="10"/>
  <c r="B8" i="10" s="1"/>
  <c r="B7" i="10" s="1"/>
  <c r="B6" i="10" s="1"/>
  <c r="B23" i="9"/>
  <c r="E23" i="9"/>
  <c r="E6" i="9"/>
  <c r="D6" i="9"/>
  <c r="H8" i="7"/>
  <c r="H7" i="7" s="1"/>
  <c r="H6" i="7" s="1"/>
  <c r="F21" i="9"/>
  <c r="E9" i="7"/>
  <c r="E8" i="7" s="1"/>
  <c r="E7" i="7" s="1"/>
  <c r="E6" i="7" s="1"/>
  <c r="F9" i="7" l="1"/>
  <c r="F8" i="7" s="1"/>
  <c r="F7" i="7" s="1"/>
  <c r="F6" i="7" s="1"/>
  <c r="F6" i="9"/>
  <c r="G9" i="7"/>
  <c r="G8" i="7" s="1"/>
  <c r="G7" i="7" s="1"/>
  <c r="G6" i="7" s="1"/>
  <c r="I15" i="1"/>
  <c r="H18" i="1"/>
  <c r="J15" i="1"/>
  <c r="D8" i="7"/>
  <c r="D7" i="7" s="1"/>
  <c r="D6" i="7" s="1"/>
  <c r="F19" i="1" l="1"/>
  <c r="F31" i="1" s="1"/>
  <c r="I18" i="1"/>
  <c r="I19" i="1" s="1"/>
  <c r="I31" i="1" s="1"/>
  <c r="J18" i="1"/>
  <c r="J19" i="1" s="1"/>
  <c r="J31" i="1" s="1"/>
  <c r="H15" i="1"/>
  <c r="H19" i="1" s="1"/>
  <c r="H31" i="1" s="1"/>
</calcChain>
</file>

<file path=xl/sharedStrings.xml><?xml version="1.0" encoding="utf-8"?>
<sst xmlns="http://schemas.openxmlformats.org/spreadsheetml/2006/main" count="469" uniqueCount="206">
  <si>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</si>
  <si>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</si>
  <si>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</si>
  <si>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</si>
  <si>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</si>
  <si>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</si>
  <si>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</si>
  <si>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</si>
  <si>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</si>
  <si>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</si>
  <si>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</si>
  <si>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</si>
  <si>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</si>
  <si>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</si>
  <si>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</si>
  <si>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</si>
  <si>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</si>
  <si>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</si>
  <si>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</si>
  <si>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</si>
  <si>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</si>
  <si>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</si>
  <si>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</si>
  <si>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</si>
  <si>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</si>
  <si>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</si>
  <si>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</si>
  <si>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</si>
  <si>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</si>
  <si>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>31 Vlastiti prihodi</t>
  </si>
  <si>
    <t>Prihodi od prodaje nefinancijske imovine</t>
  </si>
  <si>
    <t>Prihodi od prodaje proizvedene dugotrajne imovine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</si>
  <si>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</si>
  <si>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</si>
  <si>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</si>
  <si>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</si>
  <si>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</si>
  <si>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</si>
  <si>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</si>
  <si>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</si>
  <si>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</si>
  <si>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</si>
  <si>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</si>
  <si>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</si>
  <si>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</si>
  <si>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</si>
  <si>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</si>
  <si>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</si>
  <si>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</si>
  <si>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 xml:space="preserve"> 4 Prihodi posebne namjene</t>
  </si>
  <si>
    <t xml:space="preserve"> 5 Pomoći</t>
  </si>
  <si>
    <t xml:space="preserve"> 6 Donacije</t>
  </si>
  <si>
    <t>7 Prihodi od prodaje ili zamjene nefinancijske imovine i naknade s naslova osiguranja</t>
  </si>
  <si>
    <t xml:space="preserve">  43 Ostali prihodi za posebne namjene</t>
  </si>
  <si>
    <t xml:space="preserve">  51 Pomoći EU</t>
  </si>
  <si>
    <t xml:space="preserve">  52 Ostale pomoći</t>
  </si>
  <si>
    <t xml:space="preserve">  56 Fondovi EU</t>
  </si>
  <si>
    <t xml:space="preserve">  61 Donacije</t>
  </si>
  <si>
    <t xml:space="preserve">  71 Prihodi od prodaje ili zamjene nefinancijske imovine i naknade s naslova osiguranja</t>
  </si>
  <si>
    <t xml:space="preserve"> RAZDJEL077 </t>
  </si>
  <si>
    <t xml:space="preserve"> GLAVA 07715 </t>
  </si>
  <si>
    <t>Glavni program 34</t>
  </si>
  <si>
    <t>NAZIV</t>
  </si>
  <si>
    <t xml:space="preserve">BROJČANA OZNAKA </t>
  </si>
  <si>
    <t>MINISTARSTVO GOSPODARSTVA I ODRŽIVOG RAZVOJA</t>
  </si>
  <si>
    <t>NACIONALNI PARKOVI I PARKOVI PRIRODE</t>
  </si>
  <si>
    <t>ZAŠTITA I OČUVANJE PRIRODE I OKOLIŠA</t>
  </si>
  <si>
    <t>PROGRAM 3041</t>
  </si>
  <si>
    <t>Aktivnost 779000</t>
  </si>
  <si>
    <t>Izvor financiranja 11</t>
  </si>
  <si>
    <t>ZAŠTITA PRIRODE</t>
  </si>
  <si>
    <t>Skupina (rashod/izdatak)3</t>
  </si>
  <si>
    <t xml:space="preserve">     Skupina (rashod/izdatak)31</t>
  </si>
  <si>
    <t xml:space="preserve">     Skupina (rashod/izdatak)32</t>
  </si>
  <si>
    <t xml:space="preserve">     Skupina (rashod/izdatak)34</t>
  </si>
  <si>
    <t>Aktivnost 779047</t>
  </si>
  <si>
    <t>Financijski rashodi</t>
  </si>
  <si>
    <t>Izvor financiranja 31</t>
  </si>
  <si>
    <t xml:space="preserve">     Skupina (rashod/izdatak)3</t>
  </si>
  <si>
    <t xml:space="preserve">       Skupina (rashod/izdatak)31</t>
  </si>
  <si>
    <t xml:space="preserve">       Skupina (rashod/izdatak)32</t>
  </si>
  <si>
    <t xml:space="preserve">       Skupina (rashod/izdatak)34</t>
  </si>
  <si>
    <t xml:space="preserve">       Skupina (rashod/izdatak)36</t>
  </si>
  <si>
    <t xml:space="preserve">       Skupina (rashod/izdatak)4</t>
  </si>
  <si>
    <t xml:space="preserve">       Skupina (rashod/izdatak)42</t>
  </si>
  <si>
    <t>Izvor financiranja 43</t>
  </si>
  <si>
    <t>Izvor financiranja 51</t>
  </si>
  <si>
    <t>Izvor financiranja 52</t>
  </si>
  <si>
    <t>Izvor financiranja 61</t>
  </si>
  <si>
    <t>Izvor financiranja 71</t>
  </si>
  <si>
    <t xml:space="preserve">ADMINISTRACIJA I UPRAVLJANJE </t>
  </si>
  <si>
    <t>A779000 Administracija i upravljanje</t>
  </si>
  <si>
    <t>Izvor: 1 Opći proračun</t>
  </si>
  <si>
    <t>Izvor: 11 Opći prihodi i primici</t>
  </si>
  <si>
    <t>A779047 ADMINISTRACIJA I UPRAVLJANJE (IZ EVIDENCIJSKIH PRIHODA)</t>
  </si>
  <si>
    <t>Izvor: 3 Vlastiti prihodi</t>
  </si>
  <si>
    <t>Izvor: 31 Vlastiti prihodi</t>
  </si>
  <si>
    <t>Izvor: 4 Prihodi posebne namjene</t>
  </si>
  <si>
    <t>Izvor: 43 Ostali prihodi za posebne namjene</t>
  </si>
  <si>
    <t>Izvor: 5 Pomoći</t>
  </si>
  <si>
    <t>Izvor: 51 Pomoći EU</t>
  </si>
  <si>
    <t>Izvor: 52 Ostale pomoći</t>
  </si>
  <si>
    <t>Izvor: 6 Donacije</t>
  </si>
  <si>
    <t>Izvor: 61 Donacije</t>
  </si>
  <si>
    <t>Izvor: 7 Prihodi od prodaje ili zamjene nefinancijske imovine i naknade s naslova osiguranja</t>
  </si>
  <si>
    <t>Izvor: 71 Prihodi od prodaje ili zamjene nefinancijske imovine i naknade s naslova osiguranja</t>
  </si>
  <si>
    <t>3111 Plaće za redovan rad</t>
  </si>
  <si>
    <t>3121 Ostali rashodi za zaposlene</t>
  </si>
  <si>
    <t>3132 Doprinosi za obvezno zdravstveno osiguranje</t>
  </si>
  <si>
    <t>3211 Službena putovanja</t>
  </si>
  <si>
    <t>3212 Naknade za prijevoz, za rad na terenu i odvojeni život</t>
  </si>
  <si>
    <t>3213 Stručno usavršavanje zaposlenika</t>
  </si>
  <si>
    <t>3221 Uredski materijal i ostali materijalni rashodi</t>
  </si>
  <si>
    <t>3223 Energija</t>
  </si>
  <si>
    <t>3224 Materijal i dijelovi za tekuće i investicijsko održavanje</t>
  </si>
  <si>
    <t>3227 Službena, radna i zaštitna odjeća i obuća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</si>
  <si>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</si>
  <si>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</si>
  <si>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</si>
  <si>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</si>
  <si>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</si>
  <si>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</si>
  <si>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</si>
  <si>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</si>
  <si>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</si>
  <si>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3291 Naknade za rad predstavničkih i izvršnih tijela, povjerenstava i slično</t>
  </si>
  <si>
    <t>3292 Premije osiguranja</t>
  </si>
  <si>
    <t>3431 Bankarske usluge i usluge platnog prometa</t>
  </si>
  <si>
    <t>3433 Zatezne kamate</t>
  </si>
  <si>
    <t>3222 Materijal i sirovine</t>
  </si>
  <si>
    <t>3225 Sitni inventar i auto gume</t>
  </si>
  <si>
    <t>3293 Reprezentacija</t>
  </si>
  <si>
    <t>3294 Članarine</t>
  </si>
  <si>
    <t>3295 Pristojbe i naknade</t>
  </si>
  <si>
    <t>3299 Ostali nespomenuti rashodi poslovanja</t>
  </si>
  <si>
    <t>3432 Negativne tečajne razlike i razlike zbog primjene valutne klauzule</t>
  </si>
  <si>
    <t>3434 Ostali nespomenuti financijski rashodi</t>
  </si>
  <si>
    <t>3691 Tekući prijenosi između proračunskih korisnika istog proračuna</t>
  </si>
  <si>
    <t>4221 Uredska oprema i namještaj</t>
  </si>
  <si>
    <t>4222 Komunikacijska oprema</t>
  </si>
  <si>
    <t>4224 Medicinska i laboratorijska oprema</t>
  </si>
  <si>
    <t>4227 Uređaji, strojevi i oprema za ostale namjene</t>
  </si>
  <si>
    <t>4231 Prijevozna sredstva u cestovnom prometu</t>
  </si>
  <si>
    <t>4214 Ostali građevinski objekti</t>
  </si>
  <si>
    <t>4223 Oprema za održavanje i zaštitu</t>
  </si>
  <si>
    <t>Pomoći dane u inozemstvo i unutar općeg proračuna</t>
  </si>
  <si>
    <t>Rashodi za nabavu proizvedene dugotrajne imovine</t>
  </si>
  <si>
    <t>Rashodi za dodatna ulaganja na nefinancijskoj imovini</t>
  </si>
  <si>
    <t>Prihodi od imovine</t>
  </si>
  <si>
    <t>Prihodi od upravnih i administrativnih pristojbi, pristojbi po posebnim propisima i naknada</t>
  </si>
  <si>
    <t>Prihodi iz nadležnog proračuna i od HZZO-a temeljem ugovornih obveza</t>
  </si>
  <si>
    <t>Kazne, upravne mjere i ostali prihodi</t>
  </si>
  <si>
    <t>Raspored prihoda i prijelazni računi</t>
  </si>
  <si>
    <t>05 Zaštita okoliša</t>
  </si>
  <si>
    <t>054 Zaštita bioraznolikosti i krajolika</t>
  </si>
  <si>
    <t>Prihodi posebne namjene</t>
  </si>
  <si>
    <t>JAVNA USTANOVA "PARK PRIRODE KOPAČKI RIT"</t>
  </si>
  <si>
    <t>PROJEKCIJA 
ZA 2027.</t>
  </si>
  <si>
    <t>Ostali rashodi</t>
  </si>
  <si>
    <t>3811 Tekuće donacije u novcu</t>
  </si>
  <si>
    <t>Oznaka</t>
  </si>
  <si>
    <t>Plan 2025.</t>
  </si>
  <si>
    <t>Projekcija 2026.</t>
  </si>
  <si>
    <t>Projekcija 2027.</t>
  </si>
  <si>
    <t>SVEUKUPNO</t>
  </si>
  <si>
    <t>Razdjel: 78 MINISTARSTVO ZAŠTITE OKOLIŠA I ZELENE TRANZICIJE</t>
  </si>
  <si>
    <t>Glava: 78-10 Nacionalni parkovi i parkovi prirode</t>
  </si>
  <si>
    <t>22154 J. U. PARK PRIRODE KOPAČKI RIT</t>
  </si>
  <si>
    <t>3401 ZAŠTITA PRIRODE</t>
  </si>
  <si>
    <t>Funk. klas: 0540 Zaštita bioraznolikosti i krajolika</t>
  </si>
  <si>
    <t>4511 Dodatna ulaganja na građevinskim objektima</t>
  </si>
  <si>
    <t xml:space="preserve">       Skupina (rashod/izdatak)38</t>
  </si>
  <si>
    <t xml:space="preserve">       Skupina (rashod/izdatak)45</t>
  </si>
  <si>
    <t>Rashodi za dodatno ulaganje na nefinancijskoj imovini</t>
  </si>
  <si>
    <t>Kopačevo, 12.prosinac  2024.</t>
  </si>
  <si>
    <t>Projekcija 2028.</t>
  </si>
  <si>
    <t>6911 donos</t>
  </si>
  <si>
    <t>6912 odnos</t>
  </si>
  <si>
    <t>Izvor: 5043 Pomoći  iz državnog proračuna</t>
  </si>
  <si>
    <t>Izvor: 533 Ostale darovnice-WWF</t>
  </si>
  <si>
    <t>Izvor: 565 Europski poljoprivredni fond za ruralni razvoj-podolci</t>
  </si>
  <si>
    <t>IZVRŠENJE
2024.</t>
  </si>
  <si>
    <t>TEKUĆI PLAN
2025.</t>
  </si>
  <si>
    <t>PLAN 
ZA 2026.</t>
  </si>
  <si>
    <t>PROJEKCIJA 
ZA 2028.</t>
  </si>
  <si>
    <t>Izvor: 50 Pomoći iz državnog proračuna</t>
  </si>
  <si>
    <t>Izvor: 533 Ostale darovnice - WWF</t>
  </si>
  <si>
    <t xml:space="preserve">  50 Pomoći iz državnog proračuna</t>
  </si>
  <si>
    <t xml:space="preserve">  533 Ostale darovnice</t>
  </si>
  <si>
    <t xml:space="preserve">  565 Europski poljoprivredni fond za ruralni razvoj</t>
  </si>
  <si>
    <t>FINANCIJSKI PLAN PRORAČUNSKOG KORISNIKA DRŽAVNOG PRORAČUNA
ZA 2026. I PROJEKCIJE ZA 2027. I 2028. GODINU</t>
  </si>
  <si>
    <t>Izvor financiranja 50</t>
  </si>
  <si>
    <t>Izvor financiranja 53</t>
  </si>
  <si>
    <t>Izvor financiranja 565</t>
  </si>
  <si>
    <t>3232 Usluge tekućeg i investicijskog održavanja  Ministarstvo poljoprivrede 5012_podolci</t>
  </si>
  <si>
    <t>3236 Zdravstvene i veterinarske usluge  Ministarstvo poljoprivrede 5012_podolci</t>
  </si>
  <si>
    <t>4511 Dodatna ulaganja na građevinskim objektima, MINISTARSTVO ZAŠTITE OKOLIŠA I ZELENE TRANZICIJE Zajednička 5043</t>
  </si>
  <si>
    <t>Kopačevo, 31. listopada 2025</t>
  </si>
  <si>
    <t>Ravnatelj JUPP Kopački rit</t>
  </si>
  <si>
    <t>Ivo Bašić</t>
  </si>
  <si>
    <t>Klasa:400-02/25-01/</t>
  </si>
  <si>
    <t>URBROJ:2100/24-01/02-25-</t>
  </si>
  <si>
    <t>PRIJEDLOG</t>
  </si>
  <si>
    <t>4511 Dodatna ulaganja na građevinskim objektima,</t>
  </si>
  <si>
    <t>Kopačevo, 31. listopada 2025.</t>
  </si>
  <si>
    <t>KLASA:400-02/25-01/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</si>
</sst>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</numFmts>
  <fonts count="4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0000FF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color rgb="FFFFFFFF"/>
      <name val="Arial"/>
      <family val="2"/>
      <charset val="238"/>
    </font>
    <font>
      <b/>
      <sz val="10"/>
      <color rgb="FF0000FF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Arial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3" fontId="2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38" fillId="7" borderId="0" applyNumberFormat="0" applyBorder="0" applyAlignment="0" applyProtection="0"/>
    <xf numFmtId="0" fontId="39" fillId="8" borderId="0" applyNumberFormat="0" applyBorder="0" applyAlignment="0" applyProtection="0"/>
    <xf numFmtId="0" fontId="40" fillId="9" borderId="0" applyNumberFormat="0" applyBorder="0" applyAlignment="0" applyProtection="0"/>
    <xf numFmtId="0" fontId="41" fillId="10" borderId="13" applyNumberFormat="0" applyAlignment="0" applyProtection="0"/>
    <xf numFmtId="0" fontId="42" fillId="11" borderId="14" applyNumberFormat="0" applyAlignment="0" applyProtection="0"/>
    <xf numFmtId="0" fontId="43" fillId="11" borderId="13" applyNumberFormat="0" applyAlignment="0" applyProtection="0"/>
    <xf numFmtId="0" fontId="44" fillId="0" borderId="15" applyNumberFormat="0" applyFill="0" applyAlignment="0" applyProtection="0"/>
    <xf numFmtId="0" fontId="45" fillId="12" borderId="16" applyNumberFormat="0" applyAlignment="0" applyProtection="0"/>
    <xf numFmtId="0" fontId="46" fillId="0" borderId="0" applyNumberFormat="0" applyFill="0" applyBorder="0" applyAlignment="0" applyProtection="0"/>
    <xf numFmtId="0" fontId="21" fillId="13" borderId="17" applyNumberFormat="0" applyFont="0" applyAlignment="0" applyProtection="0"/>
    <xf numFmtId="0" fontId="47" fillId="0" borderId="0" applyNumberFormat="0" applyFill="0" applyBorder="0" applyAlignment="0" applyProtection="0"/>
    <xf numFmtId="0" fontId="1" fillId="0" borderId="18" applyNumberFormat="0" applyFill="0" applyAlignment="0" applyProtection="0"/>
    <xf numFmtId="0" fontId="48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48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48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48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48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48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43" fontId="21" fillId="0" borderId="0" applyFont="0" applyFill="0" applyBorder="0" applyAlignment="0" applyProtection="0"/>
    <xf numFmtId="0" fontId="3" fillId="0" borderId="0"/>
    <xf numFmtId="44" fontId="2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applyFont="1" applyFill="1" applyBorder="1" applyAlignment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wrapText="1"/>
    </xf>
    <xf numFmtId="0" fontId="19" fillId="4" borderId="3" xfId="0" applyFont="1" applyFill="1" applyBorder="1" applyAlignment="1">
      <alignment wrapText="1"/>
    </xf>
    <xf numFmtId="0" fontId="19" fillId="4" borderId="3" xfId="0" applyFont="1" applyFill="1" applyBorder="1" applyAlignment="1">
      <alignment horizontal="left" wrapText="1"/>
    </xf>
    <xf numFmtId="0" fontId="0" fillId="2" borderId="0" xfId="0" applyFill="1"/>
    <xf numFmtId="0" fontId="6" fillId="3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wrapText="1"/>
    </xf>
    <xf numFmtId="0" fontId="9" fillId="4" borderId="3" xfId="0" applyFont="1" applyFill="1" applyBorder="1" applyAlignment="1">
      <alignment horizontal="left" wrapText="1" indent="1"/>
    </xf>
    <xf numFmtId="0" fontId="9" fillId="4" borderId="3" xfId="0" applyFont="1" applyFill="1" applyBorder="1" applyAlignment="1">
      <alignment horizontal="left" wrapText="1" indent="2"/>
    </xf>
    <xf numFmtId="0" fontId="3" fillId="2" borderId="3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" fontId="0" fillId="0" borderId="0" xfId="0" applyNumberFormat="1"/>
    <xf numFmtId="0" fontId="24" fillId="4" borderId="6" xfId="0" applyFont="1" applyFill="1" applyBorder="1" applyAlignment="1">
      <alignment horizontal="left" wrapText="1" indent="2"/>
    </xf>
    <xf numFmtId="0" fontId="25" fillId="4" borderId="6" xfId="0" applyFont="1" applyFill="1" applyBorder="1" applyAlignment="1">
      <alignment horizontal="left" wrapText="1" indent="3"/>
    </xf>
    <xf numFmtId="3" fontId="26" fillId="0" borderId="3" xfId="0" applyNumberFormat="1" applyFont="1" applyBorder="1" applyAlignment="1">
      <alignment horizontal="right"/>
    </xf>
    <xf numFmtId="3" fontId="26" fillId="3" borderId="3" xfId="0" applyNumberFormat="1" applyFont="1" applyFill="1" applyBorder="1" applyAlignment="1">
      <alignment horizontal="right"/>
    </xf>
    <xf numFmtId="3" fontId="26" fillId="3" borderId="3" xfId="0" applyNumberFormat="1" applyFont="1" applyFill="1" applyBorder="1" applyAlignment="1">
      <alignment horizontal="right" wrapText="1"/>
    </xf>
    <xf numFmtId="3" fontId="9" fillId="0" borderId="3" xfId="0" applyNumberFormat="1" applyFont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3" fontId="9" fillId="0" borderId="3" xfId="0" applyNumberFormat="1" applyFont="1" applyBorder="1" applyAlignment="1">
      <alignment vertical="center" wrapText="1"/>
    </xf>
    <xf numFmtId="3" fontId="9" fillId="3" borderId="3" xfId="0" applyNumberFormat="1" applyFont="1" applyFill="1" applyBorder="1" applyAlignment="1">
      <alignment vertical="center" wrapText="1"/>
    </xf>
    <xf numFmtId="164" fontId="26" fillId="0" borderId="3" xfId="0" applyNumberFormat="1" applyFont="1" applyBorder="1" applyAlignment="1">
      <alignment horizontal="right"/>
    </xf>
    <xf numFmtId="164" fontId="27" fillId="3" borderId="3" xfId="1" applyNumberFormat="1" applyFont="1" applyFill="1" applyBorder="1" applyAlignment="1">
      <alignment horizontal="right" vertical="center"/>
    </xf>
    <xf numFmtId="164" fontId="27" fillId="3" borderId="3" xfId="0" applyNumberFormat="1" applyFont="1" applyFill="1" applyBorder="1" applyAlignment="1">
      <alignment horizontal="right" vertical="center"/>
    </xf>
    <xf numFmtId="164" fontId="26" fillId="3" borderId="3" xfId="0" applyNumberFormat="1" applyFont="1" applyFill="1" applyBorder="1" applyAlignment="1">
      <alignment horizontal="right"/>
    </xf>
    <xf numFmtId="164" fontId="27" fillId="3" borderId="3" xfId="1" applyNumberFormat="1" applyFont="1" applyFill="1" applyBorder="1" applyAlignment="1">
      <alignment horizontal="right" vertical="center" wrapText="1"/>
    </xf>
    <xf numFmtId="164" fontId="27" fillId="3" borderId="3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22" fillId="4" borderId="3" xfId="0" applyFont="1" applyFill="1" applyBorder="1" applyAlignment="1">
      <alignment horizontal="left" wrapText="1" indent="2"/>
    </xf>
    <xf numFmtId="0" fontId="11" fillId="4" borderId="3" xfId="0" applyFont="1" applyFill="1" applyBorder="1" applyAlignment="1">
      <alignment horizontal="left" wrapText="1" indent="2"/>
    </xf>
    <xf numFmtId="0" fontId="6" fillId="2" borderId="3" xfId="0" applyFont="1" applyFill="1" applyBorder="1" applyAlignment="1">
      <alignment horizontal="left" wrapText="1"/>
    </xf>
    <xf numFmtId="0" fontId="1" fillId="0" borderId="0" xfId="0" applyFont="1"/>
    <xf numFmtId="4" fontId="6" fillId="3" borderId="3" xfId="0" quotePrefix="1" applyNumberFormat="1" applyFont="1" applyFill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right" vertical="center" wrapText="1"/>
    </xf>
    <xf numFmtId="0" fontId="31" fillId="0" borderId="0" xfId="0" applyFont="1" applyAlignment="1">
      <alignment horizontal="left" indent="1"/>
    </xf>
    <xf numFmtId="0" fontId="31" fillId="5" borderId="0" xfId="0" applyFont="1" applyFill="1" applyAlignment="1">
      <alignment horizontal="left" indent="1"/>
    </xf>
    <xf numFmtId="0" fontId="31" fillId="6" borderId="0" xfId="0" applyFont="1" applyFill="1" applyAlignment="1">
      <alignment horizontal="left" indent="1"/>
    </xf>
    <xf numFmtId="0" fontId="31" fillId="4" borderId="0" xfId="0" applyFont="1" applyFill="1" applyAlignment="1">
      <alignment horizontal="left" indent="1"/>
    </xf>
    <xf numFmtId="0" fontId="32" fillId="0" borderId="0" xfId="0" applyFont="1" applyAlignment="1">
      <alignment horizontal="left" indent="1"/>
    </xf>
    <xf numFmtId="4" fontId="6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19" fillId="0" borderId="3" xfId="0" applyNumberFormat="1" applyFont="1" applyBorder="1" applyAlignment="1">
      <alignment horizontal="right" wrapText="1"/>
    </xf>
    <xf numFmtId="4" fontId="17" fillId="0" borderId="3" xfId="0" applyNumberFormat="1" applyFont="1" applyBorder="1" applyAlignment="1">
      <alignment horizontal="right" wrapText="1"/>
    </xf>
    <xf numFmtId="4" fontId="26" fillId="0" borderId="3" xfId="0" applyNumberFormat="1" applyFont="1" applyBorder="1" applyAlignment="1">
      <alignment horizontal="right" vertical="center" wrapText="1"/>
    </xf>
    <xf numFmtId="4" fontId="28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 wrapText="1"/>
    </xf>
    <xf numFmtId="3" fontId="9" fillId="0" borderId="3" xfId="0" applyNumberFormat="1" applyFont="1" applyBorder="1" applyAlignment="1">
      <alignment horizontal="righ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4" fontId="27" fillId="0" borderId="3" xfId="0" applyNumberFormat="1" applyFont="1" applyBorder="1" applyAlignment="1">
      <alignment horizontal="right" vertical="center" wrapText="1"/>
    </xf>
    <xf numFmtId="4" fontId="27" fillId="0" borderId="3" xfId="0" quotePrefix="1" applyNumberFormat="1" applyFont="1" applyBorder="1" applyAlignment="1">
      <alignment horizontal="right" vertical="center"/>
    </xf>
    <xf numFmtId="0" fontId="27" fillId="0" borderId="3" xfId="0" quotePrefix="1" applyFont="1" applyBorder="1" applyAlignment="1">
      <alignment horizontal="right" vertical="center"/>
    </xf>
    <xf numFmtId="3" fontId="9" fillId="0" borderId="3" xfId="0" quotePrefix="1" applyNumberFormat="1" applyFont="1" applyBorder="1" applyAlignment="1">
      <alignment horizontal="right" vertical="center" wrapText="1"/>
    </xf>
    <xf numFmtId="164" fontId="27" fillId="0" borderId="3" xfId="1" applyNumberFormat="1" applyFont="1" applyFill="1" applyBorder="1" applyAlignment="1">
      <alignment horizontal="right" vertical="center" wrapText="1"/>
    </xf>
    <xf numFmtId="164" fontId="27" fillId="0" borderId="3" xfId="0" applyNumberFormat="1" applyFont="1" applyBorder="1" applyAlignment="1">
      <alignment horizontal="right" vertical="center" wrapText="1"/>
    </xf>
    <xf numFmtId="164" fontId="26" fillId="0" borderId="3" xfId="1" quotePrefix="1" applyNumberFormat="1" applyFont="1" applyFill="1" applyBorder="1" applyAlignment="1">
      <alignment horizontal="right" wrapText="1"/>
    </xf>
    <xf numFmtId="0" fontId="3" fillId="0" borderId="3" xfId="0" applyFont="1" applyBorder="1" applyAlignment="1">
      <alignment horizontal="left" wrapText="1"/>
    </xf>
    <xf numFmtId="0" fontId="30" fillId="0" borderId="7" xfId="0" applyFont="1" applyBorder="1" applyAlignment="1">
      <alignment horizontal="center" vertical="center" wrapText="1" indent="1"/>
    </xf>
    <xf numFmtId="0" fontId="23" fillId="5" borderId="8" xfId="0" applyFont="1" applyFill="1" applyBorder="1" applyAlignment="1">
      <alignment horizontal="left" wrapText="1" indent="1"/>
    </xf>
    <xf numFmtId="4" fontId="23" fillId="5" borderId="8" xfId="0" applyNumberFormat="1" applyFont="1" applyFill="1" applyBorder="1" applyAlignment="1">
      <alignment horizontal="right" wrapText="1" indent="1"/>
    </xf>
    <xf numFmtId="0" fontId="17" fillId="6" borderId="8" xfId="0" applyFont="1" applyFill="1" applyBorder="1" applyAlignment="1">
      <alignment horizontal="left" wrapText="1" indent="1"/>
    </xf>
    <xf numFmtId="4" fontId="17" fillId="6" borderId="8" xfId="0" applyNumberFormat="1" applyFont="1" applyFill="1" applyBorder="1" applyAlignment="1">
      <alignment horizontal="right" wrapText="1" indent="1"/>
    </xf>
    <xf numFmtId="0" fontId="19" fillId="4" borderId="8" xfId="0" applyFont="1" applyFill="1" applyBorder="1" applyAlignment="1">
      <alignment horizontal="left" wrapText="1" indent="1"/>
    </xf>
    <xf numFmtId="4" fontId="19" fillId="4" borderId="8" xfId="0" applyNumberFormat="1" applyFont="1" applyFill="1" applyBorder="1" applyAlignment="1">
      <alignment horizontal="right" wrapText="1" indent="1"/>
    </xf>
    <xf numFmtId="4" fontId="9" fillId="2" borderId="8" xfId="0" applyNumberFormat="1" applyFont="1" applyFill="1" applyBorder="1" applyAlignment="1">
      <alignment horizontal="right" indent="1"/>
    </xf>
    <xf numFmtId="0" fontId="18" fillId="4" borderId="8" xfId="0" applyFont="1" applyFill="1" applyBorder="1" applyAlignment="1">
      <alignment horizontal="left" wrapText="1" indent="1"/>
    </xf>
    <xf numFmtId="4" fontId="18" fillId="4" borderId="8" xfId="0" applyNumberFormat="1" applyFont="1" applyFill="1" applyBorder="1" applyAlignment="1">
      <alignment horizontal="right" wrapText="1" indent="1"/>
    </xf>
    <xf numFmtId="0" fontId="18" fillId="4" borderId="8" xfId="0" applyFont="1" applyFill="1" applyBorder="1" applyAlignment="1">
      <alignment horizontal="left" wrapText="1" indent="2"/>
    </xf>
    <xf numFmtId="0" fontId="17" fillId="4" borderId="8" xfId="0" applyFont="1" applyFill="1" applyBorder="1" applyAlignment="1">
      <alignment horizontal="left" wrapText="1" indent="3"/>
    </xf>
    <xf numFmtId="4" fontId="17" fillId="4" borderId="8" xfId="0" applyNumberFormat="1" applyFont="1" applyFill="1" applyBorder="1" applyAlignment="1">
      <alignment horizontal="right" wrapText="1" indent="1"/>
    </xf>
    <xf numFmtId="4" fontId="11" fillId="2" borderId="8" xfId="0" applyNumberFormat="1" applyFont="1" applyFill="1" applyBorder="1" applyAlignment="1">
      <alignment horizontal="right" indent="1"/>
    </xf>
    <xf numFmtId="0" fontId="19" fillId="4" borderId="8" xfId="0" applyFont="1" applyFill="1" applyBorder="1" applyAlignment="1">
      <alignment horizontal="left" wrapText="1" indent="5"/>
    </xf>
    <xf numFmtId="0" fontId="19" fillId="4" borderId="8" xfId="0" applyFont="1" applyFill="1" applyBorder="1" applyAlignment="1">
      <alignment horizontal="right" wrapText="1" indent="1"/>
    </xf>
    <xf numFmtId="4" fontId="9" fillId="2" borderId="9" xfId="0" applyNumberFormat="1" applyFont="1" applyFill="1" applyBorder="1" applyAlignment="1">
      <alignment horizontal="right" indent="1"/>
    </xf>
    <xf numFmtId="4" fontId="19" fillId="4" borderId="9" xfId="0" applyNumberFormat="1" applyFont="1" applyFill="1" applyBorder="1" applyAlignment="1">
      <alignment horizontal="right" wrapText="1" indent="1"/>
    </xf>
    <xf numFmtId="0" fontId="32" fillId="0" borderId="0" xfId="0" applyFont="1" applyAlignment="1">
      <alignment horizontal="right" indent="1"/>
    </xf>
    <xf numFmtId="0" fontId="33" fillId="0" borderId="0" xfId="0" applyFont="1" applyAlignment="1">
      <alignment horizontal="right" indent="1"/>
    </xf>
    <xf numFmtId="0" fontId="17" fillId="4" borderId="8" xfId="0" applyFont="1" applyFill="1" applyBorder="1" applyAlignment="1">
      <alignment wrapText="1"/>
    </xf>
    <xf numFmtId="4" fontId="17" fillId="0" borderId="8" xfId="0" applyNumberFormat="1" applyFont="1" applyBorder="1" applyAlignment="1">
      <alignment horizontal="right" wrapText="1" indent="1"/>
    </xf>
    <xf numFmtId="4" fontId="11" fillId="0" borderId="8" xfId="0" applyNumberFormat="1" applyFont="1" applyBorder="1" applyAlignment="1">
      <alignment horizontal="right" indent="1"/>
    </xf>
    <xf numFmtId="4" fontId="19" fillId="0" borderId="8" xfId="0" applyNumberFormat="1" applyFont="1" applyBorder="1" applyAlignment="1">
      <alignment horizontal="right" wrapText="1" indent="1"/>
    </xf>
    <xf numFmtId="4" fontId="9" fillId="0" borderId="8" xfId="0" applyNumberFormat="1" applyFont="1" applyBorder="1" applyAlignment="1">
      <alignment horizontal="right" indent="1"/>
    </xf>
    <xf numFmtId="0" fontId="19" fillId="0" borderId="8" xfId="0" applyFont="1" applyBorder="1" applyAlignment="1">
      <alignment horizontal="left" wrapText="1" indent="1"/>
    </xf>
    <xf numFmtId="4" fontId="19" fillId="0" borderId="6" xfId="0" applyNumberFormat="1" applyFont="1" applyBorder="1" applyAlignment="1">
      <alignment horizontal="right" wrapText="1"/>
    </xf>
    <xf numFmtId="4" fontId="19" fillId="0" borderId="6" xfId="0" applyNumberFormat="1" applyFont="1" applyBorder="1" applyAlignment="1">
      <alignment wrapText="1"/>
    </xf>
    <xf numFmtId="4" fontId="19" fillId="0" borderId="3" xfId="0" applyNumberFormat="1" applyFont="1" applyBorder="1" applyAlignment="1">
      <alignment wrapText="1"/>
    </xf>
    <xf numFmtId="4" fontId="17" fillId="0" borderId="3" xfId="0" applyNumberFormat="1" applyFont="1" applyBorder="1" applyAlignment="1">
      <alignment wrapText="1"/>
    </xf>
    <xf numFmtId="4" fontId="19" fillId="0" borderId="8" xfId="0" applyNumberFormat="1" applyFont="1" applyBorder="1" applyAlignment="1">
      <alignment wrapText="1"/>
    </xf>
    <xf numFmtId="43" fontId="0" fillId="0" borderId="0" xfId="1" applyFont="1"/>
    <xf numFmtId="4" fontId="19" fillId="0" borderId="0" xfId="0" applyNumberFormat="1" applyFont="1" applyAlignment="1">
      <alignment horizontal="right" wrapText="1"/>
    </xf>
    <xf numFmtId="4" fontId="19" fillId="0" borderId="0" xfId="0" applyNumberFormat="1" applyFont="1" applyAlignment="1">
      <alignment wrapText="1"/>
    </xf>
    <xf numFmtId="4" fontId="19" fillId="4" borderId="8" xfId="0" applyNumberFormat="1" applyFont="1" applyFill="1" applyBorder="1" applyAlignment="1">
      <alignment wrapText="1"/>
    </xf>
    <xf numFmtId="0" fontId="19" fillId="4" borderId="8" xfId="0" applyFont="1" applyFill="1" applyBorder="1" applyAlignment="1">
      <alignment wrapText="1"/>
    </xf>
    <xf numFmtId="0" fontId="19" fillId="4" borderId="0" xfId="0" applyFont="1" applyFill="1" applyAlignment="1">
      <alignment wrapText="1"/>
    </xf>
    <xf numFmtId="0" fontId="32" fillId="0" borderId="0" xfId="0" applyFont="1"/>
    <xf numFmtId="44" fontId="0" fillId="0" borderId="0" xfId="45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29" fillId="0" borderId="0" xfId="0" applyFont="1" applyAlignment="1">
      <alignment horizont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</cellXfs>
  <cellStyles count="46">
    <cellStyle name="20% - Isticanje1" xfId="20" builtinId="30" customBuiltin="1"/>
    <cellStyle name="20% - Isticanje2" xfId="24" builtinId="34" customBuiltin="1"/>
    <cellStyle name="20% - Isticanje3" xfId="28" builtinId="38" customBuiltin="1"/>
    <cellStyle name="20% - Isticanje4" xfId="32" builtinId="42" customBuiltin="1"/>
    <cellStyle name="20% - Isticanje5" xfId="36" builtinId="46" customBuiltin="1"/>
    <cellStyle name="20% - Isticanje6" xfId="40" builtinId="50" customBuiltin="1"/>
    <cellStyle name="40% - Isticanje1" xfId="21" builtinId="31" customBuiltin="1"/>
    <cellStyle name="40% - Isticanje2" xfId="25" builtinId="35" customBuiltin="1"/>
    <cellStyle name="40% - Isticanje3" xfId="29" builtinId="39" customBuiltin="1"/>
    <cellStyle name="40% - Isticanje4" xfId="33" builtinId="43" customBuiltin="1"/>
    <cellStyle name="40% - Isticanje5" xfId="37" builtinId="47" customBuiltin="1"/>
    <cellStyle name="40% - Isticanje6" xfId="41" builtinId="51" customBuiltin="1"/>
    <cellStyle name="60% - Isticanje1" xfId="22" builtinId="32" customBuiltin="1"/>
    <cellStyle name="60% - Isticanje2" xfId="26" builtinId="36" customBuiltin="1"/>
    <cellStyle name="60% - Isticanje3" xfId="30" builtinId="40" customBuiltin="1"/>
    <cellStyle name="60% - Isticanje4" xfId="34" builtinId="44" customBuiltin="1"/>
    <cellStyle name="60% - Isticanje5" xfId="38" builtinId="48" customBuiltin="1"/>
    <cellStyle name="60% - Isticanje6" xfId="42" builtinId="52" customBuiltin="1"/>
    <cellStyle name="Bilješka" xfId="16" builtinId="10" customBuiltin="1"/>
    <cellStyle name="Dobro" xfId="7" builtinId="26" customBuiltin="1"/>
    <cellStyle name="Isticanje1" xfId="19" builtinId="29" customBuiltin="1"/>
    <cellStyle name="Isticanje2" xfId="23" builtinId="33" customBuiltin="1"/>
    <cellStyle name="Isticanje3" xfId="27" builtinId="37" customBuiltin="1"/>
    <cellStyle name="Isticanje4" xfId="31" builtinId="41" customBuiltin="1"/>
    <cellStyle name="Isticanje5" xfId="35" builtinId="45" customBuiltin="1"/>
    <cellStyle name="Isticanje6" xfId="39" builtinId="49" customBuiltin="1"/>
    <cellStyle name="Izlaz" xfId="11" builtinId="21" customBuiltin="1"/>
    <cellStyle name="Izračun" xfId="12" builtinId="22" customBuiltin="1"/>
    <cellStyle name="Loše" xfId="8" builtinId="27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eutralno" xfId="9" builtinId="28" customBuiltin="1"/>
    <cellStyle name="Normalno" xfId="0" builtinId="0"/>
    <cellStyle name="Obično_List4" xfId="44" xr:uid="{773411CF-1459-4DC4-873E-323ACFDBA67E}"/>
    <cellStyle name="Povezana ćelija" xfId="13" builtinId="24" customBuiltin="1"/>
    <cellStyle name="Provjera ćelije" xfId="14" builtinId="23" customBuiltin="1"/>
    <cellStyle name="Tekst objašnjenja" xfId="17" builtinId="53" customBuiltin="1"/>
    <cellStyle name="Tekst upozorenja" xfId="15" builtinId="11" customBuiltin="1"/>
    <cellStyle name="Ukupni zbroj" xfId="18" builtinId="25" customBuiltin="1"/>
    <cellStyle name="Unos" xfId="10" builtinId="20" customBuiltin="1"/>
    <cellStyle name="Valuta" xfId="45" builtinId="4"/>
    <cellStyle name="Zarez" xfId="1" builtinId="3"/>
    <cellStyle name="Zarez 2" xfId="43" xr:uid="{1A86AEA7-24BC-45F8-8425-146731BFB4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57151</xdr:rowOff>
    </xdr:from>
    <xdr:to>
      <xdr:col>3</xdr:col>
      <xdr:colOff>647700</xdr:colOff>
      <xdr:row>3</xdr:row>
      <xdr:rowOff>164763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04B56CF-733B-41D9-BB13-46C3486C6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151"/>
          <a:ext cx="2371725" cy="68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0</xdr:row>
      <xdr:rowOff>100821</xdr:rowOff>
    </xdr:from>
    <xdr:to>
      <xdr:col>9</xdr:col>
      <xdr:colOff>1085850</xdr:colOff>
      <xdr:row>4</xdr:row>
      <xdr:rowOff>47625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58F0672-9AC7-4D52-8099-EECF5DD3E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0821"/>
          <a:ext cx="2209800" cy="708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L37"/>
  <sheetViews>
    <sheetView zoomScale="90" zoomScaleNormal="90" workbookViewId="0">
      <selection activeCell="G30" sqref="G30"/>
    </sheetView>
  </sheetViews>
  <sheetFormatPr defaultRowHeight="15" x14ac:dyDescent="0.25"/>
  <cols>
    <col min="4" max="4" width="11.28515625" customWidth="1"/>
    <col min="5" max="5" width="25.28515625" customWidth="1"/>
    <col min="6" max="10" width="19.42578125" customWidth="1"/>
    <col min="11" max="12" width="25.28515625" customWidth="1"/>
  </cols>
  <sheetData>
    <row r="3" spans="1:12" ht="15.75" x14ac:dyDescent="0.25">
      <c r="E3" s="153" t="s">
        <v>156</v>
      </c>
      <c r="F3" s="153"/>
      <c r="G3" s="153"/>
      <c r="H3" s="153"/>
    </row>
    <row r="5" spans="1:12" ht="60.75" customHeight="1" x14ac:dyDescent="0.25">
      <c r="A5" s="140" t="s">
        <v>190</v>
      </c>
      <c r="B5" s="140"/>
      <c r="C5" s="140"/>
      <c r="D5" s="140"/>
      <c r="E5" s="140"/>
      <c r="F5" s="140"/>
      <c r="G5" s="140"/>
      <c r="H5" s="140"/>
      <c r="I5" s="140"/>
      <c r="J5" s="140"/>
      <c r="K5" s="33"/>
      <c r="L5" s="33"/>
    </row>
    <row r="6" spans="1:12" ht="18" customHeight="1" x14ac:dyDescent="0.25">
      <c r="A6" s="157" t="s">
        <v>202</v>
      </c>
      <c r="B6" s="157"/>
      <c r="C6" s="157"/>
      <c r="D6" s="157"/>
      <c r="E6" s="157"/>
      <c r="F6" s="157"/>
      <c r="G6" s="157"/>
      <c r="H6" s="157"/>
      <c r="I6" s="157"/>
      <c r="J6" s="157"/>
      <c r="K6" s="5"/>
      <c r="L6" s="5"/>
    </row>
    <row r="7" spans="1:12" ht="15.75" customHeight="1" x14ac:dyDescent="0.25">
      <c r="A7" s="140" t="s">
        <v>15</v>
      </c>
      <c r="B7" s="140"/>
      <c r="C7" s="140"/>
      <c r="D7" s="140"/>
      <c r="E7" s="140"/>
      <c r="F7" s="140"/>
      <c r="G7" s="140"/>
      <c r="H7" s="140"/>
      <c r="I7" s="140"/>
      <c r="J7" s="140"/>
      <c r="K7" s="31"/>
      <c r="L7" s="31"/>
    </row>
    <row r="8" spans="1:12" ht="1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6"/>
      <c r="L8" s="6"/>
    </row>
    <row r="9" spans="1:12" ht="18" customHeight="1" x14ac:dyDescent="0.25">
      <c r="A9" s="140" t="s">
        <v>32</v>
      </c>
      <c r="B9" s="140"/>
      <c r="C9" s="140"/>
      <c r="D9" s="140"/>
      <c r="E9" s="140"/>
      <c r="F9" s="140"/>
      <c r="G9" s="140"/>
      <c r="H9" s="140"/>
      <c r="I9" s="140"/>
      <c r="J9" s="140"/>
      <c r="K9" s="30"/>
      <c r="L9" s="30"/>
    </row>
    <row r="10" spans="1:12" ht="18" x14ac:dyDescent="0.25">
      <c r="A10" s="1"/>
      <c r="B10" s="2"/>
      <c r="C10" s="2"/>
      <c r="D10" s="2"/>
      <c r="E10" s="7"/>
      <c r="F10" s="7"/>
      <c r="G10" s="7"/>
      <c r="H10" s="8"/>
      <c r="I10" s="8"/>
      <c r="J10" s="23"/>
    </row>
    <row r="11" spans="1:12" ht="25.5" x14ac:dyDescent="0.25">
      <c r="A11" s="143" t="s">
        <v>10</v>
      </c>
      <c r="B11" s="144"/>
      <c r="C11" s="144"/>
      <c r="D11" s="144"/>
      <c r="E11" s="144"/>
      <c r="F11" s="36" t="s">
        <v>181</v>
      </c>
      <c r="G11" s="36" t="s">
        <v>182</v>
      </c>
      <c r="H11" s="36" t="s">
        <v>183</v>
      </c>
      <c r="I11" s="36" t="s">
        <v>157</v>
      </c>
      <c r="J11" s="36" t="s">
        <v>184</v>
      </c>
    </row>
    <row r="12" spans="1:12" ht="12" customHeight="1" x14ac:dyDescent="0.25">
      <c r="A12" s="145">
        <v>1</v>
      </c>
      <c r="B12" s="145"/>
      <c r="C12" s="145"/>
      <c r="D12" s="145"/>
      <c r="E12" s="145"/>
      <c r="F12" s="38">
        <v>2</v>
      </c>
      <c r="G12" s="38">
        <v>3</v>
      </c>
      <c r="H12" s="39">
        <v>4</v>
      </c>
      <c r="I12" s="39">
        <v>5</v>
      </c>
      <c r="J12" s="39">
        <v>6</v>
      </c>
    </row>
    <row r="13" spans="1:12" x14ac:dyDescent="0.25">
      <c r="A13" s="152" t="s">
        <v>34</v>
      </c>
      <c r="B13" s="149"/>
      <c r="C13" s="149"/>
      <c r="D13" s="149"/>
      <c r="E13" s="142"/>
      <c r="F13" s="60">
        <f>+' Račun prihoda i rashoda-ekonom'!D11</f>
        <v>1764266.5099999998</v>
      </c>
      <c r="G13" s="60">
        <f>' Račun prihoda i rashoda-ekonom'!E11-39443</f>
        <v>1964768</v>
      </c>
      <c r="H13" s="60">
        <v>1774879</v>
      </c>
      <c r="I13" s="60">
        <f>+' Račun prihoda i rashoda-ekonom'!G11</f>
        <v>1788224</v>
      </c>
      <c r="J13" s="60">
        <f>' Račun prihoda i rashoda-ekonom'!H11</f>
        <v>1770965</v>
      </c>
    </row>
    <row r="14" spans="1:12" x14ac:dyDescent="0.25">
      <c r="A14" s="141" t="s">
        <v>35</v>
      </c>
      <c r="B14" s="142"/>
      <c r="C14" s="142"/>
      <c r="D14" s="142"/>
      <c r="E14" s="142"/>
      <c r="F14" s="60">
        <f>+' Račun prihoda i rashoda-ekonom'!D19</f>
        <v>1527</v>
      </c>
      <c r="G14" s="60">
        <f>' Račun prihoda i rashoda-ekonom'!E20</f>
        <v>798</v>
      </c>
      <c r="H14" s="60">
        <f>+' Račun prihoda i rashoda-ekonom'!F19</f>
        <v>6000</v>
      </c>
      <c r="I14" s="60">
        <f>+' Račun prihoda i rashoda-ekonom'!G19</f>
        <v>6000</v>
      </c>
      <c r="J14" s="60">
        <f>' Račun prihoda i rashoda-ekonom'!H19</f>
        <v>6000</v>
      </c>
    </row>
    <row r="15" spans="1:12" x14ac:dyDescent="0.25">
      <c r="A15" s="150" t="s">
        <v>0</v>
      </c>
      <c r="B15" s="147"/>
      <c r="C15" s="147"/>
      <c r="D15" s="147"/>
      <c r="E15" s="151"/>
      <c r="F15" s="61">
        <f>SUM(F13:F14)</f>
        <v>1765793.5099999998</v>
      </c>
      <c r="G15" s="61">
        <f>SUM(G13:G14)</f>
        <v>1965566</v>
      </c>
      <c r="H15" s="58">
        <f>SUM(H13:H14)</f>
        <v>1780879</v>
      </c>
      <c r="I15" s="58">
        <f>SUM(I13:I14)</f>
        <v>1794224</v>
      </c>
      <c r="J15" s="58">
        <f>SUM(J13:J14)</f>
        <v>1776965</v>
      </c>
    </row>
    <row r="16" spans="1:12" x14ac:dyDescent="0.25">
      <c r="A16" s="148" t="s">
        <v>36</v>
      </c>
      <c r="B16" s="149"/>
      <c r="C16" s="149"/>
      <c r="D16" s="149"/>
      <c r="E16" s="149"/>
      <c r="F16" s="62">
        <f>+' Račun prihoda i rashoda-ekonom'!D25</f>
        <v>1566651.4900000002</v>
      </c>
      <c r="G16" s="62">
        <f>' Račun prihoda i rashoda-ekonom'!E25</f>
        <v>1797296</v>
      </c>
      <c r="H16" s="62">
        <f>+' Račun prihoda i rashoda-ekonom'!F25</f>
        <v>1716573</v>
      </c>
      <c r="I16" s="62">
        <f>+' Račun prihoda i rashoda-ekonom'!G25</f>
        <v>1698624</v>
      </c>
      <c r="J16" s="62">
        <f>+' Račun prihoda i rashoda-ekonom'!H25</f>
        <v>1681365</v>
      </c>
    </row>
    <row r="17" spans="1:12" x14ac:dyDescent="0.25">
      <c r="A17" s="141" t="s">
        <v>37</v>
      </c>
      <c r="B17" s="142"/>
      <c r="C17" s="142"/>
      <c r="D17" s="142"/>
      <c r="E17" s="142"/>
      <c r="F17" s="60">
        <f>+' Račun prihoda i rashoda-ekonom'!D31</f>
        <v>178458.03</v>
      </c>
      <c r="G17" s="60">
        <f>' Račun prihoda i rashoda-ekonom'!E31</f>
        <v>207704</v>
      </c>
      <c r="H17" s="60">
        <f>+' Račun prihoda i rashoda-ekonom'!F31</f>
        <v>91600</v>
      </c>
      <c r="I17" s="60">
        <f>+' Račun prihoda i rashoda-ekonom'!G31</f>
        <v>95600</v>
      </c>
      <c r="J17" s="60">
        <f>+' Račun prihoda i rashoda-ekonom'!H31</f>
        <v>95600</v>
      </c>
    </row>
    <row r="18" spans="1:12" x14ac:dyDescent="0.25">
      <c r="A18" s="24" t="s">
        <v>1</v>
      </c>
      <c r="B18" s="25"/>
      <c r="C18" s="25"/>
      <c r="D18" s="25"/>
      <c r="E18" s="25"/>
      <c r="F18" s="61">
        <f>SUM(F16:F17)</f>
        <v>1745109.5200000003</v>
      </c>
      <c r="G18" s="61">
        <f>SUM(G16:G17)</f>
        <v>2005000</v>
      </c>
      <c r="H18" s="58">
        <f>SUM(H16:H17)</f>
        <v>1808173</v>
      </c>
      <c r="I18" s="58">
        <f>SUM(I16:I17)</f>
        <v>1794224</v>
      </c>
      <c r="J18" s="58">
        <f>SUM(J16:J17)</f>
        <v>1776965</v>
      </c>
    </row>
    <row r="19" spans="1:12" x14ac:dyDescent="0.25">
      <c r="A19" s="146" t="s">
        <v>2</v>
      </c>
      <c r="B19" s="147"/>
      <c r="C19" s="147"/>
      <c r="D19" s="147"/>
      <c r="E19" s="147"/>
      <c r="F19" s="63">
        <f>F15-F18</f>
        <v>20683.989999999525</v>
      </c>
      <c r="G19" s="63">
        <f>+G15-G18</f>
        <v>-39434</v>
      </c>
      <c r="H19" s="59">
        <f>H15-H18</f>
        <v>-27294</v>
      </c>
      <c r="I19" s="59">
        <f>I15-I18</f>
        <v>0</v>
      </c>
      <c r="J19" s="59">
        <f>J15-J18</f>
        <v>0</v>
      </c>
    </row>
    <row r="20" spans="1:12" ht="18" x14ac:dyDescent="0.25">
      <c r="A20" s="5"/>
      <c r="B20" s="9"/>
      <c r="C20" s="9"/>
      <c r="D20" s="9"/>
      <c r="E20" s="9"/>
      <c r="F20" s="9"/>
      <c r="G20" s="9"/>
      <c r="H20" s="9"/>
      <c r="I20" s="9"/>
      <c r="J20" s="3"/>
      <c r="K20" s="3"/>
      <c r="L20" s="3"/>
    </row>
    <row r="21" spans="1:12" ht="18" customHeight="1" x14ac:dyDescent="0.25">
      <c r="A21" s="140" t="s">
        <v>33</v>
      </c>
      <c r="B21" s="140"/>
      <c r="C21" s="140"/>
      <c r="D21" s="140"/>
      <c r="E21" s="140"/>
      <c r="F21" s="140"/>
      <c r="G21" s="140"/>
      <c r="H21" s="140"/>
      <c r="I21" s="140"/>
      <c r="J21" s="140"/>
      <c r="K21" s="30"/>
      <c r="L21" s="30"/>
    </row>
    <row r="22" spans="1:12" ht="18" x14ac:dyDescent="0.25">
      <c r="A22" s="5"/>
      <c r="B22" s="9"/>
      <c r="C22" s="9"/>
      <c r="D22" s="9"/>
      <c r="E22" s="9"/>
      <c r="F22" s="9"/>
      <c r="G22" s="9"/>
      <c r="H22" s="3"/>
      <c r="I22" s="3"/>
      <c r="J22" s="3"/>
    </row>
    <row r="23" spans="1:12" ht="25.5" x14ac:dyDescent="0.25">
      <c r="A23" s="143" t="s">
        <v>10</v>
      </c>
      <c r="B23" s="144"/>
      <c r="C23" s="144"/>
      <c r="D23" s="144"/>
      <c r="E23" s="144"/>
      <c r="F23" s="34" t="s">
        <v>181</v>
      </c>
      <c r="G23" s="34" t="s">
        <v>182</v>
      </c>
      <c r="H23" s="4" t="s">
        <v>183</v>
      </c>
      <c r="I23" s="4" t="s">
        <v>157</v>
      </c>
      <c r="J23" s="4" t="s">
        <v>184</v>
      </c>
    </row>
    <row r="24" spans="1:12" ht="12" customHeight="1" x14ac:dyDescent="0.25">
      <c r="A24" s="145">
        <v>1</v>
      </c>
      <c r="B24" s="145"/>
      <c r="C24" s="145"/>
      <c r="D24" s="145"/>
      <c r="E24" s="145"/>
      <c r="F24" s="38">
        <v>2</v>
      </c>
      <c r="G24" s="38">
        <v>3</v>
      </c>
      <c r="H24" s="39">
        <v>4</v>
      </c>
      <c r="I24" s="39">
        <v>5</v>
      </c>
      <c r="J24" s="39">
        <v>6</v>
      </c>
    </row>
    <row r="25" spans="1:12" ht="15.75" customHeight="1" x14ac:dyDescent="0.25">
      <c r="A25" s="152" t="s">
        <v>38</v>
      </c>
      <c r="B25" s="156"/>
      <c r="C25" s="156"/>
      <c r="D25" s="156"/>
      <c r="E25" s="156"/>
      <c r="F25" s="96">
        <v>0</v>
      </c>
      <c r="G25" s="97">
        <v>0</v>
      </c>
      <c r="H25" s="64">
        <v>0</v>
      </c>
      <c r="I25" s="64">
        <v>0</v>
      </c>
      <c r="J25" s="64">
        <v>0</v>
      </c>
    </row>
    <row r="26" spans="1:12" x14ac:dyDescent="0.25">
      <c r="A26" s="152" t="s">
        <v>39</v>
      </c>
      <c r="B26" s="149"/>
      <c r="C26" s="149"/>
      <c r="D26" s="149"/>
      <c r="E26" s="149"/>
      <c r="F26" s="96">
        <v>0</v>
      </c>
      <c r="G26" s="97">
        <v>0</v>
      </c>
      <c r="H26" s="64">
        <v>0</v>
      </c>
      <c r="I26" s="64">
        <v>0</v>
      </c>
      <c r="J26" s="64">
        <v>0</v>
      </c>
    </row>
    <row r="27" spans="1:12" x14ac:dyDescent="0.25">
      <c r="A27" s="150" t="s">
        <v>40</v>
      </c>
      <c r="B27" s="147"/>
      <c r="C27" s="147"/>
      <c r="D27" s="147"/>
      <c r="E27" s="151"/>
      <c r="F27" s="65">
        <v>0</v>
      </c>
      <c r="G27" s="66">
        <v>0</v>
      </c>
      <c r="H27" s="67">
        <v>0</v>
      </c>
      <c r="I27" s="67">
        <v>0</v>
      </c>
      <c r="J27" s="67">
        <v>0</v>
      </c>
    </row>
    <row r="28" spans="1:12" x14ac:dyDescent="0.25">
      <c r="A28" s="154" t="s">
        <v>21</v>
      </c>
      <c r="B28" s="155"/>
      <c r="C28" s="155"/>
      <c r="D28" s="155"/>
      <c r="E28" s="155"/>
      <c r="F28" s="98">
        <v>86053</v>
      </c>
      <c r="G28" s="98">
        <v>106737</v>
      </c>
      <c r="H28" s="98">
        <v>67294</v>
      </c>
      <c r="I28" s="98">
        <v>40000</v>
      </c>
      <c r="J28" s="98">
        <v>40000</v>
      </c>
    </row>
    <row r="29" spans="1:12" x14ac:dyDescent="0.25">
      <c r="A29" s="154" t="s">
        <v>41</v>
      </c>
      <c r="B29" s="155"/>
      <c r="C29" s="155"/>
      <c r="D29" s="155"/>
      <c r="E29" s="155"/>
      <c r="F29" s="98">
        <v>106737</v>
      </c>
      <c r="G29" s="98">
        <v>-67294</v>
      </c>
      <c r="H29" s="98">
        <v>-40000</v>
      </c>
      <c r="I29" s="98">
        <v>-40000</v>
      </c>
      <c r="J29" s="98">
        <v>-40000</v>
      </c>
    </row>
    <row r="30" spans="1:12" x14ac:dyDescent="0.25">
      <c r="A30" s="146" t="s">
        <v>3</v>
      </c>
      <c r="B30" s="147"/>
      <c r="C30" s="147"/>
      <c r="D30" s="147"/>
      <c r="E30" s="147"/>
      <c r="F30" s="68">
        <f>+F28-F29</f>
        <v>-20684</v>
      </c>
      <c r="G30" s="68">
        <f>+G28+G29</f>
        <v>39443</v>
      </c>
      <c r="H30" s="68">
        <f>H28+H29</f>
        <v>27294</v>
      </c>
      <c r="I30" s="68">
        <f t="shared" ref="I30:J30" si="0">I28+I29</f>
        <v>0</v>
      </c>
      <c r="J30" s="68">
        <f t="shared" si="0"/>
        <v>0</v>
      </c>
    </row>
    <row r="31" spans="1:12" x14ac:dyDescent="0.25">
      <c r="A31" s="146" t="s">
        <v>4</v>
      </c>
      <c r="B31" s="147"/>
      <c r="C31" s="147"/>
      <c r="D31" s="147"/>
      <c r="E31" s="147"/>
      <c r="F31" s="69">
        <f>+F19+F30</f>
        <v>-1.0000000474974513E-2</v>
      </c>
      <c r="G31" s="69">
        <f>+G19+G30</f>
        <v>9</v>
      </c>
      <c r="H31" s="69">
        <f t="shared" ref="H31:J31" si="1">+H19+H30</f>
        <v>0</v>
      </c>
      <c r="I31" s="69">
        <f t="shared" si="1"/>
        <v>0</v>
      </c>
      <c r="J31" s="69">
        <f t="shared" si="1"/>
        <v>0</v>
      </c>
    </row>
    <row r="32" spans="1:12" ht="11.25" customHeight="1" x14ac:dyDescent="0.25">
      <c r="A32" s="17"/>
      <c r="B32" s="18"/>
      <c r="C32" s="18"/>
      <c r="D32" s="18"/>
      <c r="E32" s="18"/>
      <c r="F32" s="18"/>
      <c r="G32" s="18"/>
      <c r="H32" s="19"/>
      <c r="I32" s="19"/>
      <c r="J32" s="19"/>
      <c r="K32" s="19"/>
      <c r="L32" s="19"/>
    </row>
    <row r="33" spans="1:10" x14ac:dyDescent="0.25">
      <c r="A33" t="s">
        <v>200</v>
      </c>
      <c r="F33" s="54"/>
    </row>
    <row r="34" spans="1:10" x14ac:dyDescent="0.25">
      <c r="A34" t="s">
        <v>201</v>
      </c>
      <c r="F34" s="54"/>
      <c r="I34" s="138" t="s">
        <v>198</v>
      </c>
      <c r="J34" s="138"/>
    </row>
    <row r="35" spans="1:10" x14ac:dyDescent="0.25">
      <c r="A35" t="s">
        <v>197</v>
      </c>
      <c r="I35" s="139" t="s">
        <v>199</v>
      </c>
      <c r="J35" s="139"/>
    </row>
    <row r="36" spans="1:10" x14ac:dyDescent="0.25">
      <c r="I36" s="138"/>
      <c r="J36" s="138"/>
    </row>
    <row r="37" spans="1:10" x14ac:dyDescent="0.25">
      <c r="I37" s="139"/>
      <c r="J37" s="139"/>
    </row>
  </sheetData>
  <mergeCells count="27">
    <mergeCell ref="I36:J36"/>
    <mergeCell ref="I37:J37"/>
    <mergeCell ref="E3:H3"/>
    <mergeCell ref="A24:E24"/>
    <mergeCell ref="A31:E31"/>
    <mergeCell ref="A28:E28"/>
    <mergeCell ref="A29:E29"/>
    <mergeCell ref="A21:J21"/>
    <mergeCell ref="A25:E25"/>
    <mergeCell ref="A26:E26"/>
    <mergeCell ref="A30:E30"/>
    <mergeCell ref="A23:E23"/>
    <mergeCell ref="A27:E27"/>
    <mergeCell ref="A5:J5"/>
    <mergeCell ref="A7:J7"/>
    <mergeCell ref="A6:J6"/>
    <mergeCell ref="I34:J34"/>
    <mergeCell ref="I35:J35"/>
    <mergeCell ref="A9:J9"/>
    <mergeCell ref="A17:E17"/>
    <mergeCell ref="A11:E11"/>
    <mergeCell ref="A12:E12"/>
    <mergeCell ref="A19:E19"/>
    <mergeCell ref="A16:E16"/>
    <mergeCell ref="A15:E15"/>
    <mergeCell ref="A13:E13"/>
    <mergeCell ref="A14:E14"/>
  </mergeCells>
  <pageMargins left="0.7" right="0.7" top="0.75" bottom="0.75" header="0.3" footer="0.3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topLeftCell="A6" workbookViewId="0">
      <selection activeCell="E34" sqref="E3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18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ht="15.75" x14ac:dyDescent="0.25">
      <c r="A2" s="140" t="s">
        <v>15</v>
      </c>
      <c r="B2" s="140"/>
      <c r="C2" s="140"/>
      <c r="D2" s="140"/>
      <c r="E2" s="140"/>
      <c r="F2" s="140"/>
      <c r="G2" s="140"/>
      <c r="H2" s="140"/>
      <c r="I2" s="31"/>
      <c r="J2" s="31"/>
    </row>
    <row r="3" spans="1:10" ht="18" x14ac:dyDescent="0.25">
      <c r="A3" s="5"/>
      <c r="B3" s="5"/>
      <c r="C3" s="5"/>
      <c r="D3" s="5"/>
      <c r="E3" s="5"/>
      <c r="F3" s="5"/>
      <c r="G3" s="5"/>
      <c r="H3" s="5"/>
      <c r="I3" s="6"/>
      <c r="J3" s="6"/>
    </row>
    <row r="4" spans="1:10" ht="15.75" x14ac:dyDescent="0.25">
      <c r="A4" s="140" t="s">
        <v>5</v>
      </c>
      <c r="B4" s="140"/>
      <c r="C4" s="140"/>
      <c r="D4" s="140"/>
      <c r="E4" s="140"/>
      <c r="F4" s="140"/>
      <c r="G4" s="140"/>
      <c r="H4" s="140"/>
      <c r="I4" s="30"/>
      <c r="J4" s="30"/>
    </row>
    <row r="5" spans="1:10" ht="18" x14ac:dyDescent="0.25">
      <c r="A5" s="5"/>
      <c r="B5" s="5"/>
      <c r="C5" s="5"/>
      <c r="D5" s="5"/>
      <c r="E5" s="5"/>
      <c r="F5" s="5"/>
      <c r="G5" s="5"/>
      <c r="H5" s="5"/>
      <c r="I5" s="6"/>
      <c r="J5" s="6"/>
    </row>
    <row r="6" spans="1:10" ht="15.75" x14ac:dyDescent="0.25">
      <c r="A6" s="140" t="s">
        <v>42</v>
      </c>
      <c r="B6" s="140"/>
      <c r="C6" s="140"/>
      <c r="D6" s="140"/>
      <c r="E6" s="140"/>
      <c r="F6" s="140"/>
      <c r="G6" s="140"/>
      <c r="H6" s="140"/>
      <c r="I6" s="32"/>
      <c r="J6" s="32"/>
    </row>
    <row r="7" spans="1:10" ht="18" x14ac:dyDescent="0.25">
      <c r="A7" s="5"/>
      <c r="B7" s="5"/>
      <c r="C7" s="5"/>
      <c r="D7" s="5"/>
      <c r="E7" s="5"/>
      <c r="F7" s="5"/>
      <c r="G7" s="5"/>
      <c r="H7" s="5"/>
      <c r="I7" s="6"/>
      <c r="J7" s="6"/>
    </row>
    <row r="8" spans="1:10" ht="25.5" x14ac:dyDescent="0.25">
      <c r="A8" s="158" t="s">
        <v>10</v>
      </c>
      <c r="B8" s="159"/>
      <c r="C8" s="160"/>
      <c r="D8" s="36" t="s">
        <v>181</v>
      </c>
      <c r="E8" s="36" t="s">
        <v>182</v>
      </c>
      <c r="F8" s="36" t="s">
        <v>183</v>
      </c>
      <c r="G8" s="36" t="s">
        <v>157</v>
      </c>
      <c r="H8" s="36" t="s">
        <v>184</v>
      </c>
    </row>
    <row r="9" spans="1:10" s="40" customFormat="1" ht="11.25" x14ac:dyDescent="0.2">
      <c r="A9" s="161">
        <v>1</v>
      </c>
      <c r="B9" s="162"/>
      <c r="C9" s="163"/>
      <c r="D9" s="41">
        <v>2</v>
      </c>
      <c r="E9" s="41">
        <v>3</v>
      </c>
      <c r="F9" s="42">
        <v>4</v>
      </c>
      <c r="G9" s="42">
        <v>5</v>
      </c>
      <c r="H9" s="42">
        <v>6</v>
      </c>
    </row>
    <row r="10" spans="1:10" x14ac:dyDescent="0.25">
      <c r="A10" s="11"/>
      <c r="B10" s="11"/>
      <c r="C10" s="11" t="s">
        <v>44</v>
      </c>
      <c r="D10" s="76">
        <f>D11+D19</f>
        <v>1765793.5099999998</v>
      </c>
      <c r="E10" s="76">
        <f>E11+E19</f>
        <v>2005000</v>
      </c>
      <c r="F10" s="76">
        <f>F11+F19</f>
        <v>1808173</v>
      </c>
      <c r="G10" s="76">
        <f t="shared" ref="G10:H10" si="0">G11+G19</f>
        <v>1794224</v>
      </c>
      <c r="H10" s="76">
        <f t="shared" si="0"/>
        <v>1776965</v>
      </c>
      <c r="I10" s="54"/>
    </row>
    <row r="11" spans="1:10" x14ac:dyDescent="0.25">
      <c r="A11" s="11">
        <v>6</v>
      </c>
      <c r="B11" s="11"/>
      <c r="C11" s="11" t="s">
        <v>6</v>
      </c>
      <c r="D11" s="76">
        <f>SUM(D12:D18)</f>
        <v>1764266.5099999998</v>
      </c>
      <c r="E11" s="76">
        <f>SUM(E12:E18)</f>
        <v>2004211</v>
      </c>
      <c r="F11" s="76">
        <f>SUM(F12:F18)</f>
        <v>1802173</v>
      </c>
      <c r="G11" s="76">
        <f>SUM(G12:G18)</f>
        <v>1788224</v>
      </c>
      <c r="H11" s="76">
        <f>SUM(H12:H18)</f>
        <v>1770965</v>
      </c>
      <c r="I11" s="54"/>
    </row>
    <row r="12" spans="1:10" ht="25.5" x14ac:dyDescent="0.25">
      <c r="A12" s="11"/>
      <c r="B12" s="14">
        <v>63</v>
      </c>
      <c r="C12" s="14" t="s">
        <v>19</v>
      </c>
      <c r="D12" s="90">
        <v>352289.14</v>
      </c>
      <c r="E12" s="90">
        <v>457754</v>
      </c>
      <c r="F12" s="90">
        <v>164202</v>
      </c>
      <c r="G12" s="90">
        <v>174793</v>
      </c>
      <c r="H12" s="90">
        <v>128831</v>
      </c>
      <c r="I12" s="54"/>
    </row>
    <row r="13" spans="1:10" x14ac:dyDescent="0.25">
      <c r="A13" s="11"/>
      <c r="B13" s="14">
        <v>64</v>
      </c>
      <c r="C13" s="14" t="s">
        <v>148</v>
      </c>
      <c r="D13" s="90">
        <v>136.44</v>
      </c>
      <c r="E13" s="90">
        <v>105</v>
      </c>
      <c r="F13" s="90">
        <v>105</v>
      </c>
      <c r="G13" s="90">
        <v>105</v>
      </c>
      <c r="H13" s="90">
        <v>105</v>
      </c>
    </row>
    <row r="14" spans="1:10" ht="27.75" customHeight="1" x14ac:dyDescent="0.25">
      <c r="A14" s="11"/>
      <c r="B14" s="14">
        <v>65</v>
      </c>
      <c r="C14" s="14" t="s">
        <v>149</v>
      </c>
      <c r="D14" s="90">
        <v>28812.629999999997</v>
      </c>
      <c r="E14" s="90">
        <v>17998</v>
      </c>
      <c r="F14" s="90">
        <v>16998</v>
      </c>
      <c r="G14" s="90">
        <v>16998</v>
      </c>
      <c r="H14" s="90">
        <v>16998</v>
      </c>
    </row>
    <row r="15" spans="1:10" ht="25.5" x14ac:dyDescent="0.25">
      <c r="A15" s="12"/>
      <c r="B15" s="12">
        <v>66</v>
      </c>
      <c r="C15" s="14" t="s">
        <v>22</v>
      </c>
      <c r="D15" s="90">
        <v>457925.42</v>
      </c>
      <c r="E15" s="90">
        <v>477411</v>
      </c>
      <c r="F15" s="90">
        <v>483372</v>
      </c>
      <c r="G15" s="90">
        <v>485126</v>
      </c>
      <c r="H15" s="90">
        <v>513829</v>
      </c>
    </row>
    <row r="16" spans="1:10" ht="26.25" customHeight="1" x14ac:dyDescent="0.25">
      <c r="A16" s="12"/>
      <c r="B16" s="12">
        <v>67</v>
      </c>
      <c r="C16" s="14" t="s">
        <v>150</v>
      </c>
      <c r="D16" s="90">
        <v>922860.23</v>
      </c>
      <c r="E16" s="90">
        <v>979000</v>
      </c>
      <c r="F16" s="90">
        <v>1100000</v>
      </c>
      <c r="G16" s="90">
        <v>1100000</v>
      </c>
      <c r="H16" s="90">
        <v>1100000</v>
      </c>
    </row>
    <row r="17" spans="1:8" x14ac:dyDescent="0.25">
      <c r="A17" s="12"/>
      <c r="B17" s="12">
        <v>68</v>
      </c>
      <c r="C17" s="14" t="s">
        <v>151</v>
      </c>
      <c r="D17" s="90">
        <v>2242.65</v>
      </c>
      <c r="E17" s="90">
        <v>32500</v>
      </c>
      <c r="F17" s="90">
        <v>10202</v>
      </c>
      <c r="G17" s="90">
        <v>11202</v>
      </c>
      <c r="H17" s="90">
        <v>11202</v>
      </c>
    </row>
    <row r="18" spans="1:8" x14ac:dyDescent="0.25">
      <c r="A18" s="12"/>
      <c r="B18" s="12">
        <v>69</v>
      </c>
      <c r="C18" s="14" t="s">
        <v>152</v>
      </c>
      <c r="D18" s="90">
        <v>0</v>
      </c>
      <c r="E18" s="90">
        <v>39443</v>
      </c>
      <c r="F18" s="90">
        <v>27294</v>
      </c>
      <c r="G18" s="90"/>
      <c r="H18" s="90">
        <v>0</v>
      </c>
    </row>
    <row r="19" spans="1:8" x14ac:dyDescent="0.25">
      <c r="A19" s="22">
        <v>7</v>
      </c>
      <c r="B19" s="12"/>
      <c r="C19" s="11" t="s">
        <v>30</v>
      </c>
      <c r="D19" s="76">
        <f>+D20</f>
        <v>1527</v>
      </c>
      <c r="E19" s="76">
        <v>789</v>
      </c>
      <c r="F19" s="76">
        <f t="shared" ref="F19:H19" si="1">F20</f>
        <v>6000</v>
      </c>
      <c r="G19" s="76">
        <f t="shared" si="1"/>
        <v>6000</v>
      </c>
      <c r="H19" s="76">
        <f t="shared" si="1"/>
        <v>6000</v>
      </c>
    </row>
    <row r="20" spans="1:8" x14ac:dyDescent="0.25">
      <c r="A20" s="12"/>
      <c r="B20" s="12">
        <v>72</v>
      </c>
      <c r="C20" s="29" t="s">
        <v>31</v>
      </c>
      <c r="D20" s="95">
        <v>1527</v>
      </c>
      <c r="E20" s="95">
        <v>798</v>
      </c>
      <c r="F20" s="95">
        <v>6000</v>
      </c>
      <c r="G20" s="95">
        <v>6000</v>
      </c>
      <c r="H20" s="95">
        <v>6000</v>
      </c>
    </row>
    <row r="21" spans="1:8" x14ac:dyDescent="0.25">
      <c r="D21" s="54"/>
    </row>
    <row r="22" spans="1:8" ht="25.5" customHeight="1" x14ac:dyDescent="0.25">
      <c r="A22" s="158" t="s">
        <v>10</v>
      </c>
      <c r="B22" s="159"/>
      <c r="C22" s="160"/>
      <c r="D22" s="36" t="s">
        <v>181</v>
      </c>
      <c r="E22" s="36" t="s">
        <v>182</v>
      </c>
      <c r="F22" s="36" t="s">
        <v>183</v>
      </c>
      <c r="G22" s="36" t="s">
        <v>157</v>
      </c>
      <c r="H22" s="36" t="s">
        <v>184</v>
      </c>
    </row>
    <row r="23" spans="1:8" s="40" customFormat="1" ht="11.25" x14ac:dyDescent="0.2">
      <c r="A23" s="161">
        <v>1</v>
      </c>
      <c r="B23" s="162"/>
      <c r="C23" s="163"/>
      <c r="D23" s="41">
        <v>2</v>
      </c>
      <c r="E23" s="41">
        <v>3</v>
      </c>
      <c r="F23" s="42">
        <v>4</v>
      </c>
      <c r="G23" s="42">
        <v>5</v>
      </c>
      <c r="H23" s="42">
        <v>6</v>
      </c>
    </row>
    <row r="24" spans="1:8" x14ac:dyDescent="0.25">
      <c r="A24" s="11"/>
      <c r="B24" s="11"/>
      <c r="C24" s="11" t="s">
        <v>45</v>
      </c>
      <c r="D24" s="91">
        <f>+D25+D31</f>
        <v>1745109.5200000003</v>
      </c>
      <c r="E24" s="91">
        <f>+E25+E31</f>
        <v>2005000</v>
      </c>
      <c r="F24" s="91">
        <f t="shared" ref="F24:G24" si="2">+F25+F31</f>
        <v>1808173</v>
      </c>
      <c r="G24" s="91">
        <f t="shared" si="2"/>
        <v>1794224</v>
      </c>
      <c r="H24" s="91">
        <f>+H25+H31</f>
        <v>1776965</v>
      </c>
    </row>
    <row r="25" spans="1:8" x14ac:dyDescent="0.25">
      <c r="A25" s="11">
        <v>3</v>
      </c>
      <c r="B25" s="11"/>
      <c r="C25" s="11" t="s">
        <v>7</v>
      </c>
      <c r="D25" s="91">
        <f>+SUM(D26:D30)</f>
        <v>1566651.4900000002</v>
      </c>
      <c r="E25" s="91">
        <f>+SUM(E26:E30)</f>
        <v>1797296</v>
      </c>
      <c r="F25" s="91">
        <f>+SUM(F26:F30)</f>
        <v>1716573</v>
      </c>
      <c r="G25" s="91">
        <f t="shared" ref="G25" si="3">+SUM(G26:G30)</f>
        <v>1698624</v>
      </c>
      <c r="H25" s="91">
        <f>+SUM(H26:H30)</f>
        <v>1681365</v>
      </c>
    </row>
    <row r="26" spans="1:8" x14ac:dyDescent="0.25">
      <c r="A26" s="11"/>
      <c r="B26" s="14">
        <v>31</v>
      </c>
      <c r="C26" s="14" t="s">
        <v>8</v>
      </c>
      <c r="D26" s="92">
        <v>1053300.99</v>
      </c>
      <c r="E26" s="92">
        <v>1177409</v>
      </c>
      <c r="F26" s="92">
        <v>1268693</v>
      </c>
      <c r="G26" s="92">
        <v>1298624</v>
      </c>
      <c r="H26" s="92">
        <v>1315698</v>
      </c>
    </row>
    <row r="27" spans="1:8" x14ac:dyDescent="0.25">
      <c r="A27" s="12"/>
      <c r="B27" s="12">
        <v>32</v>
      </c>
      <c r="C27" s="12" t="s">
        <v>16</v>
      </c>
      <c r="D27" s="92">
        <v>497304.33</v>
      </c>
      <c r="E27" s="92">
        <v>600587</v>
      </c>
      <c r="F27" s="92">
        <v>428180</v>
      </c>
      <c r="G27" s="92">
        <v>380300</v>
      </c>
      <c r="H27" s="92">
        <v>345467</v>
      </c>
    </row>
    <row r="28" spans="1:8" x14ac:dyDescent="0.25">
      <c r="A28" s="12"/>
      <c r="B28" s="12">
        <v>34</v>
      </c>
      <c r="C28" s="12" t="s">
        <v>76</v>
      </c>
      <c r="D28" s="92">
        <v>4675.5600000000004</v>
      </c>
      <c r="E28" s="92">
        <v>4800</v>
      </c>
      <c r="F28" s="92">
        <v>4700</v>
      </c>
      <c r="G28" s="92">
        <v>4700</v>
      </c>
      <c r="H28" s="92">
        <v>5200</v>
      </c>
    </row>
    <row r="29" spans="1:8" x14ac:dyDescent="0.25">
      <c r="A29" s="12"/>
      <c r="B29" s="12">
        <v>36</v>
      </c>
      <c r="C29" s="12" t="s">
        <v>145</v>
      </c>
      <c r="D29" s="93">
        <v>8370.61</v>
      </c>
      <c r="E29" s="93">
        <v>11000</v>
      </c>
      <c r="F29" s="93">
        <v>10000</v>
      </c>
      <c r="G29" s="93">
        <v>10000</v>
      </c>
      <c r="H29" s="93">
        <v>10000</v>
      </c>
    </row>
    <row r="30" spans="1:8" x14ac:dyDescent="0.25">
      <c r="A30" s="12"/>
      <c r="B30" s="12">
        <v>38</v>
      </c>
      <c r="C30" s="12" t="s">
        <v>158</v>
      </c>
      <c r="D30" s="94">
        <v>3000</v>
      </c>
      <c r="E30" s="57">
        <v>3500</v>
      </c>
      <c r="F30" s="57">
        <v>5000</v>
      </c>
      <c r="G30" s="57">
        <v>5000</v>
      </c>
      <c r="H30" s="57">
        <v>5000</v>
      </c>
    </row>
    <row r="31" spans="1:8" x14ac:dyDescent="0.25">
      <c r="A31" s="13">
        <v>4</v>
      </c>
      <c r="B31" s="13"/>
      <c r="C31" s="20" t="s">
        <v>9</v>
      </c>
      <c r="D31" s="91">
        <f>+D32+D33</f>
        <v>178458.03</v>
      </c>
      <c r="E31" s="91">
        <f t="shared" ref="E31:G31" si="4">+E32+E33</f>
        <v>207704</v>
      </c>
      <c r="F31" s="91">
        <f t="shared" si="4"/>
        <v>91600</v>
      </c>
      <c r="G31" s="91">
        <f t="shared" si="4"/>
        <v>95600</v>
      </c>
      <c r="H31" s="91">
        <f>+H32+H33</f>
        <v>95600</v>
      </c>
    </row>
    <row r="32" spans="1:8" x14ac:dyDescent="0.25">
      <c r="A32" s="14"/>
      <c r="B32" s="14">
        <v>42</v>
      </c>
      <c r="C32" s="21" t="s">
        <v>146</v>
      </c>
      <c r="D32" s="89">
        <v>109784.93</v>
      </c>
      <c r="E32" s="89">
        <v>170900</v>
      </c>
      <c r="F32" s="89">
        <v>8600</v>
      </c>
      <c r="G32" s="89">
        <v>12600</v>
      </c>
      <c r="H32" s="89">
        <v>12600</v>
      </c>
    </row>
    <row r="33" spans="1:8" ht="25.5" x14ac:dyDescent="0.25">
      <c r="A33" s="14"/>
      <c r="B33" s="14">
        <v>45</v>
      </c>
      <c r="C33" s="21" t="s">
        <v>147</v>
      </c>
      <c r="D33" s="89">
        <v>68673.100000000006</v>
      </c>
      <c r="E33" s="89">
        <v>36804</v>
      </c>
      <c r="F33" s="89">
        <v>83000</v>
      </c>
      <c r="G33" s="89">
        <v>83000</v>
      </c>
      <c r="H33" s="89">
        <v>83000</v>
      </c>
    </row>
    <row r="35" spans="1:8" x14ac:dyDescent="0.25">
      <c r="E35" s="131"/>
      <c r="F35" s="54"/>
    </row>
    <row r="36" spans="1:8" x14ac:dyDescent="0.25">
      <c r="E36" s="131"/>
    </row>
    <row r="37" spans="1:8" x14ac:dyDescent="0.25">
      <c r="E37" s="131"/>
    </row>
    <row r="38" spans="1:8" x14ac:dyDescent="0.25">
      <c r="E38" s="131"/>
    </row>
    <row r="39" spans="1:8" x14ac:dyDescent="0.25">
      <c r="E39" s="131"/>
    </row>
    <row r="40" spans="1:8" x14ac:dyDescent="0.25">
      <c r="E40" s="131"/>
    </row>
    <row r="41" spans="1:8" x14ac:dyDescent="0.25">
      <c r="E41" s="131"/>
    </row>
    <row r="42" spans="1:8" x14ac:dyDescent="0.25">
      <c r="E42" s="131"/>
    </row>
  </sheetData>
  <mergeCells count="7">
    <mergeCell ref="A22:C22"/>
    <mergeCell ref="A9:C9"/>
    <mergeCell ref="A23:C23"/>
    <mergeCell ref="A2:H2"/>
    <mergeCell ref="A4:H4"/>
    <mergeCell ref="A6:H6"/>
    <mergeCell ref="A8:C8"/>
  </mergeCells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1"/>
  <sheetViews>
    <sheetView workbookViewId="0">
      <selection activeCell="C26" sqref="C26"/>
    </sheetView>
  </sheetViews>
  <sheetFormatPr defaultRowHeight="15" x14ac:dyDescent="0.25"/>
  <cols>
    <col min="1" max="1" width="54.5703125" customWidth="1"/>
    <col min="2" max="6" width="19.42578125" customWidth="1"/>
    <col min="7" max="8" width="25.28515625" customWidth="1"/>
  </cols>
  <sheetData>
    <row r="1" spans="1:8" ht="18" x14ac:dyDescent="0.25">
      <c r="A1" s="5"/>
      <c r="B1" s="5"/>
      <c r="C1" s="5"/>
      <c r="D1" s="5"/>
      <c r="E1" s="5"/>
      <c r="F1" s="5"/>
      <c r="G1" s="5"/>
      <c r="H1" s="5"/>
    </row>
    <row r="2" spans="1:8" ht="15.75" customHeight="1" x14ac:dyDescent="0.25">
      <c r="A2" s="140" t="s">
        <v>43</v>
      </c>
      <c r="B2" s="140"/>
      <c r="C2" s="140"/>
      <c r="D2" s="140"/>
      <c r="E2" s="140"/>
      <c r="F2" s="140"/>
      <c r="G2" s="32"/>
      <c r="H2" s="32"/>
    </row>
    <row r="3" spans="1:8" ht="18" x14ac:dyDescent="0.25">
      <c r="A3" s="5"/>
      <c r="B3" s="5"/>
      <c r="C3" s="5"/>
      <c r="D3" s="5"/>
      <c r="E3" s="5"/>
      <c r="F3" s="5"/>
      <c r="G3" s="6"/>
      <c r="H3" s="6"/>
    </row>
    <row r="4" spans="1:8" ht="25.5" customHeight="1" x14ac:dyDescent="0.25">
      <c r="A4" s="37" t="s">
        <v>10</v>
      </c>
      <c r="B4" s="36" t="s">
        <v>181</v>
      </c>
      <c r="C4" s="36" t="s">
        <v>182</v>
      </c>
      <c r="D4" s="36" t="s">
        <v>183</v>
      </c>
      <c r="E4" s="36" t="s">
        <v>157</v>
      </c>
      <c r="F4" s="36" t="s">
        <v>184</v>
      </c>
    </row>
    <row r="5" spans="1:8" s="40" customFormat="1" ht="11.25" x14ac:dyDescent="0.2">
      <c r="A5" s="43">
        <v>1</v>
      </c>
      <c r="B5" s="41">
        <v>2</v>
      </c>
      <c r="C5" s="41">
        <v>3</v>
      </c>
      <c r="D5" s="42">
        <v>4</v>
      </c>
      <c r="E5" s="42">
        <v>5</v>
      </c>
      <c r="F5" s="42">
        <v>6</v>
      </c>
    </row>
    <row r="6" spans="1:8" x14ac:dyDescent="0.25">
      <c r="A6" s="11" t="s">
        <v>44</v>
      </c>
      <c r="B6" s="76">
        <f>+B7+B9+B11+B13+B19+B21</f>
        <v>1765792.91</v>
      </c>
      <c r="C6" s="76">
        <f>+C7+C9+C11+C13+C19+C21</f>
        <v>2005000</v>
      </c>
      <c r="D6" s="76">
        <f>+D7+D9+D11+D13+D19+D21</f>
        <v>1808173</v>
      </c>
      <c r="E6" s="76">
        <f>+E7+E9+E11+E13+E19+E21</f>
        <v>1794224</v>
      </c>
      <c r="F6" s="76">
        <f>+F7+F9+F11+F13+F19+F21</f>
        <v>1776965</v>
      </c>
    </row>
    <row r="7" spans="1:8" x14ac:dyDescent="0.25">
      <c r="A7" s="11" t="s">
        <v>23</v>
      </c>
      <c r="B7" s="76">
        <f>+B8</f>
        <v>922860.23</v>
      </c>
      <c r="C7" s="76">
        <v>979000</v>
      </c>
      <c r="D7" s="76">
        <f t="shared" ref="D7:F7" si="0">+D8</f>
        <v>1100000</v>
      </c>
      <c r="E7" s="76">
        <f t="shared" si="0"/>
        <v>1100000</v>
      </c>
      <c r="F7" s="76">
        <f t="shared" si="0"/>
        <v>1100000</v>
      </c>
    </row>
    <row r="8" spans="1:8" x14ac:dyDescent="0.25">
      <c r="A8" s="26" t="s">
        <v>24</v>
      </c>
      <c r="B8" s="90">
        <v>922860.23</v>
      </c>
      <c r="C8" s="90">
        <v>970000</v>
      </c>
      <c r="D8" s="90">
        <v>1100000</v>
      </c>
      <c r="E8" s="90">
        <v>1100000</v>
      </c>
      <c r="F8" s="90">
        <v>1100000</v>
      </c>
    </row>
    <row r="9" spans="1:8" x14ac:dyDescent="0.25">
      <c r="A9" s="11" t="s">
        <v>28</v>
      </c>
      <c r="B9" s="76">
        <f>+B10</f>
        <v>450380.46</v>
      </c>
      <c r="C9" s="76">
        <f t="shared" ref="C9" si="1">+C10</f>
        <v>477016</v>
      </c>
      <c r="D9" s="76">
        <f t="shared" ref="D9:F9" si="2">+D10</f>
        <v>480105</v>
      </c>
      <c r="E9" s="76">
        <f t="shared" si="2"/>
        <v>482231</v>
      </c>
      <c r="F9" s="76">
        <f t="shared" si="2"/>
        <v>510634</v>
      </c>
    </row>
    <row r="10" spans="1:8" x14ac:dyDescent="0.25">
      <c r="A10" s="28" t="s">
        <v>29</v>
      </c>
      <c r="B10" s="90">
        <v>450380.46</v>
      </c>
      <c r="C10" s="90">
        <v>477016</v>
      </c>
      <c r="D10" s="90">
        <v>480105</v>
      </c>
      <c r="E10" s="90">
        <v>482231</v>
      </c>
      <c r="F10" s="90">
        <v>510634</v>
      </c>
    </row>
    <row r="11" spans="1:8" x14ac:dyDescent="0.25">
      <c r="A11" s="44" t="s">
        <v>49</v>
      </c>
      <c r="B11" s="76">
        <f>+B12</f>
        <v>31055.279999999999</v>
      </c>
      <c r="C11" s="76">
        <f t="shared" ref="C11" si="3">+C12</f>
        <v>60514</v>
      </c>
      <c r="D11" s="76">
        <f t="shared" ref="D11:F11" si="4">+D12</f>
        <v>27200</v>
      </c>
      <c r="E11" s="76">
        <f t="shared" si="4"/>
        <v>28200</v>
      </c>
      <c r="F11" s="76">
        <f t="shared" si="4"/>
        <v>28200</v>
      </c>
    </row>
    <row r="12" spans="1:8" x14ac:dyDescent="0.25">
      <c r="A12" s="45" t="s">
        <v>53</v>
      </c>
      <c r="B12" s="90">
        <v>31055.279999999999</v>
      </c>
      <c r="C12" s="90">
        <v>60514</v>
      </c>
      <c r="D12" s="90">
        <v>27200</v>
      </c>
      <c r="E12" s="90">
        <v>28200</v>
      </c>
      <c r="F12" s="90">
        <v>28200</v>
      </c>
    </row>
    <row r="13" spans="1:8" x14ac:dyDescent="0.25">
      <c r="A13" s="44" t="s">
        <v>50</v>
      </c>
      <c r="B13" s="76">
        <f>+B15+B16</f>
        <v>352288.54</v>
      </c>
      <c r="C13" s="76">
        <f t="shared" ref="C13" si="5">+C15+C16</f>
        <v>477191</v>
      </c>
      <c r="D13" s="76">
        <f>+D15+D16+D14+D17+D18</f>
        <v>191868</v>
      </c>
      <c r="E13" s="76">
        <f t="shared" ref="E13:F13" si="6">+E15+E16+E14+E17+E18</f>
        <v>174793</v>
      </c>
      <c r="F13" s="76">
        <f t="shared" si="6"/>
        <v>128831</v>
      </c>
    </row>
    <row r="14" spans="1:8" x14ac:dyDescent="0.25">
      <c r="A14" s="45" t="s">
        <v>187</v>
      </c>
      <c r="B14" s="90">
        <v>0</v>
      </c>
      <c r="C14" s="90">
        <v>0</v>
      </c>
      <c r="D14" s="90">
        <f>+'Plan na četvrtoj razini -'!C94</f>
        <v>100688</v>
      </c>
      <c r="E14" s="90">
        <f>+'Plan na četvrtoj razini -'!D94</f>
        <v>100688</v>
      </c>
      <c r="F14" s="90">
        <f>+'Plan na četvrtoj razini -'!E94</f>
        <v>100688</v>
      </c>
    </row>
    <row r="15" spans="1:8" x14ac:dyDescent="0.25">
      <c r="A15" s="45" t="s">
        <v>54</v>
      </c>
      <c r="B15" s="90">
        <v>72831</v>
      </c>
      <c r="C15" s="90">
        <v>90437</v>
      </c>
      <c r="D15" s="90">
        <v>55761</v>
      </c>
      <c r="E15" s="90">
        <v>38486</v>
      </c>
      <c r="F15" s="90">
        <v>0</v>
      </c>
    </row>
    <row r="16" spans="1:8" x14ac:dyDescent="0.25">
      <c r="A16" s="45" t="s">
        <v>55</v>
      </c>
      <c r="B16" s="90">
        <v>279457.53999999998</v>
      </c>
      <c r="C16" s="90">
        <v>386754</v>
      </c>
      <c r="D16" s="90">
        <v>28666</v>
      </c>
      <c r="E16" s="90">
        <v>28866</v>
      </c>
      <c r="F16" s="90">
        <v>21075</v>
      </c>
    </row>
    <row r="17" spans="1:6" x14ac:dyDescent="0.25">
      <c r="A17" s="45" t="s">
        <v>188</v>
      </c>
      <c r="B17" s="90">
        <v>0</v>
      </c>
      <c r="C17" s="90">
        <v>0</v>
      </c>
      <c r="D17" s="90">
        <v>4000</v>
      </c>
      <c r="E17" s="90">
        <f>+D17</f>
        <v>4000</v>
      </c>
      <c r="F17" s="90">
        <v>4315</v>
      </c>
    </row>
    <row r="18" spans="1:6" x14ac:dyDescent="0.25">
      <c r="A18" s="45" t="s">
        <v>189</v>
      </c>
      <c r="B18" s="90">
        <v>0</v>
      </c>
      <c r="C18" s="90">
        <v>0</v>
      </c>
      <c r="D18" s="90">
        <v>2753</v>
      </c>
      <c r="E18" s="90">
        <f t="shared" ref="E18:F18" si="7">+D18</f>
        <v>2753</v>
      </c>
      <c r="F18" s="90">
        <f t="shared" si="7"/>
        <v>2753</v>
      </c>
    </row>
    <row r="19" spans="1:6" x14ac:dyDescent="0.25">
      <c r="A19" s="44" t="s">
        <v>51</v>
      </c>
      <c r="B19" s="76">
        <f>+B20</f>
        <v>7681.4</v>
      </c>
      <c r="C19" s="76">
        <f t="shared" ref="C19" si="8">+C20</f>
        <v>6279</v>
      </c>
      <c r="D19" s="76">
        <f t="shared" ref="D19:F19" si="9">+D20</f>
        <v>3000</v>
      </c>
      <c r="E19" s="76">
        <f t="shared" si="9"/>
        <v>3000</v>
      </c>
      <c r="F19" s="76">
        <f t="shared" si="9"/>
        <v>3300</v>
      </c>
    </row>
    <row r="20" spans="1:6" x14ac:dyDescent="0.25">
      <c r="A20" s="45" t="s">
        <v>57</v>
      </c>
      <c r="B20" s="90">
        <v>7681.4</v>
      </c>
      <c r="C20" s="90">
        <v>6279</v>
      </c>
      <c r="D20" s="90">
        <v>3000</v>
      </c>
      <c r="E20" s="90">
        <v>3000</v>
      </c>
      <c r="F20" s="90">
        <v>3300</v>
      </c>
    </row>
    <row r="21" spans="1:6" ht="26.25" x14ac:dyDescent="0.25">
      <c r="A21" s="44" t="s">
        <v>52</v>
      </c>
      <c r="B21" s="76">
        <f>+B22</f>
        <v>1527</v>
      </c>
      <c r="C21" s="76">
        <f t="shared" ref="C21" si="10">+C22</f>
        <v>5000</v>
      </c>
      <c r="D21" s="76">
        <f t="shared" ref="D21:F21" si="11">+D22</f>
        <v>6000</v>
      </c>
      <c r="E21" s="76">
        <f t="shared" si="11"/>
        <v>6000</v>
      </c>
      <c r="F21" s="76">
        <f t="shared" si="11"/>
        <v>6000</v>
      </c>
    </row>
    <row r="22" spans="1:6" ht="26.25" x14ac:dyDescent="0.25">
      <c r="A22" s="46" t="s">
        <v>58</v>
      </c>
      <c r="B22" s="90">
        <v>1527</v>
      </c>
      <c r="C22" s="90">
        <v>5000</v>
      </c>
      <c r="D22" s="90">
        <v>6000</v>
      </c>
      <c r="E22" s="90">
        <v>6000</v>
      </c>
      <c r="F22" s="90">
        <v>6000</v>
      </c>
    </row>
    <row r="23" spans="1:6" x14ac:dyDescent="0.25">
      <c r="A23" s="11" t="s">
        <v>45</v>
      </c>
      <c r="B23" s="76">
        <f>+B24+B26+B28+B30+B36+B38</f>
        <v>1745108.61</v>
      </c>
      <c r="C23" s="76">
        <f>+C24+C26+C28+C30+C36+C38</f>
        <v>2005000</v>
      </c>
      <c r="D23" s="76">
        <f>+D24+D26+D28+D30+D36+D38</f>
        <v>1808173</v>
      </c>
      <c r="E23" s="76">
        <f>+E24+E26+E28+E30+E36+E38</f>
        <v>1794224</v>
      </c>
      <c r="F23" s="76">
        <f>+F24+F26+F28+F30+F36+F38</f>
        <v>1776965</v>
      </c>
    </row>
    <row r="24" spans="1:6" x14ac:dyDescent="0.25">
      <c r="A24" s="11" t="s">
        <v>23</v>
      </c>
      <c r="B24" s="76">
        <f>+B25</f>
        <v>922860.23</v>
      </c>
      <c r="C24" s="76">
        <v>979000</v>
      </c>
      <c r="D24" s="76">
        <f>+D25</f>
        <v>1100000</v>
      </c>
      <c r="E24" s="76">
        <f t="shared" ref="E24:F24" si="12">+E25</f>
        <v>1100000</v>
      </c>
      <c r="F24" s="76">
        <f t="shared" si="12"/>
        <v>1100000</v>
      </c>
    </row>
    <row r="25" spans="1:6" x14ac:dyDescent="0.25">
      <c r="A25" s="26" t="s">
        <v>24</v>
      </c>
      <c r="B25" s="90">
        <v>922860.23</v>
      </c>
      <c r="C25" s="90">
        <v>979000</v>
      </c>
      <c r="D25" s="90">
        <f>+'Plan na četvrtoj razini -'!C10</f>
        <v>1100000</v>
      </c>
      <c r="E25" s="90">
        <f>+'Plan na četvrtoj razini -'!D10</f>
        <v>1100000</v>
      </c>
      <c r="F25" s="90">
        <f>+'Plan na četvrtoj razini -'!E10</f>
        <v>1100000</v>
      </c>
    </row>
    <row r="26" spans="1:6" x14ac:dyDescent="0.25">
      <c r="A26" s="11" t="s">
        <v>28</v>
      </c>
      <c r="B26" s="76">
        <f>+B27</f>
        <v>454121</v>
      </c>
      <c r="C26" s="76">
        <f t="shared" ref="C26" si="13">+C27</f>
        <v>477016</v>
      </c>
      <c r="D26" s="76">
        <f>+D27</f>
        <v>472342</v>
      </c>
      <c r="E26" s="76">
        <f t="shared" ref="E26:F26" si="14">+E27</f>
        <v>482231</v>
      </c>
      <c r="F26" s="76">
        <f t="shared" si="14"/>
        <v>510634</v>
      </c>
    </row>
    <row r="27" spans="1:6" x14ac:dyDescent="0.25">
      <c r="A27" s="28" t="s">
        <v>29</v>
      </c>
      <c r="B27" s="90">
        <v>454121</v>
      </c>
      <c r="C27" s="90">
        <v>477016</v>
      </c>
      <c r="D27" s="90">
        <f>+'Plan na četvrtoj razini -'!C37</f>
        <v>472342</v>
      </c>
      <c r="E27" s="90">
        <f>+'Plan na četvrtoj razini -'!D37</f>
        <v>482231</v>
      </c>
      <c r="F27" s="90">
        <f>+'Plan na četvrtoj razini -'!E37</f>
        <v>510634</v>
      </c>
    </row>
    <row r="28" spans="1:6" x14ac:dyDescent="0.25">
      <c r="A28" s="44" t="s">
        <v>49</v>
      </c>
      <c r="B28" s="76">
        <f>+B29</f>
        <v>22995.93</v>
      </c>
      <c r="C28" s="76">
        <f t="shared" ref="C28" si="15">+C29</f>
        <v>60514</v>
      </c>
      <c r="D28" s="76">
        <f>+D29</f>
        <v>27200</v>
      </c>
      <c r="E28" s="76">
        <f t="shared" ref="E28:F28" si="16">+E29</f>
        <v>28200</v>
      </c>
      <c r="F28" s="76">
        <f t="shared" si="16"/>
        <v>28200</v>
      </c>
    </row>
    <row r="29" spans="1:6" x14ac:dyDescent="0.25">
      <c r="A29" s="45" t="s">
        <v>53</v>
      </c>
      <c r="B29" s="90">
        <v>22995.93</v>
      </c>
      <c r="C29" s="90">
        <v>60514</v>
      </c>
      <c r="D29" s="90">
        <f>+'Plan na četvrtoj razini -'!C81</f>
        <v>27200</v>
      </c>
      <c r="E29" s="90">
        <f>+'Plan na četvrtoj razini -'!D81</f>
        <v>28200</v>
      </c>
      <c r="F29" s="90">
        <f>+'Plan na četvrtoj razini -'!E81</f>
        <v>28200</v>
      </c>
    </row>
    <row r="30" spans="1:6" x14ac:dyDescent="0.25">
      <c r="A30" s="44" t="s">
        <v>50</v>
      </c>
      <c r="B30" s="76">
        <f>+B32+B33</f>
        <v>334264.05</v>
      </c>
      <c r="C30" s="76">
        <f t="shared" ref="C30" si="17">+C32+C33</f>
        <v>477191</v>
      </c>
      <c r="D30" s="76">
        <f>+D32+D33+D34+D35+D31</f>
        <v>199631</v>
      </c>
      <c r="E30" s="76">
        <f t="shared" ref="E30" si="18">+E32+E33+E34+E35+E31</f>
        <v>174793</v>
      </c>
      <c r="F30" s="76">
        <f>+F32+F33+F34+F35+F31</f>
        <v>128831</v>
      </c>
    </row>
    <row r="31" spans="1:6" x14ac:dyDescent="0.25">
      <c r="A31" s="45" t="s">
        <v>187</v>
      </c>
      <c r="B31" s="90">
        <v>0</v>
      </c>
      <c r="C31" s="90">
        <v>0</v>
      </c>
      <c r="D31" s="90">
        <f>+'Plan na četvrtoj razini -'!C94</f>
        <v>100688</v>
      </c>
      <c r="E31" s="90">
        <f>+'Plan na četvrtoj razini -'!D94</f>
        <v>100688</v>
      </c>
      <c r="F31" s="90">
        <f>+'Plan na četvrtoj razini -'!E94</f>
        <v>100688</v>
      </c>
    </row>
    <row r="32" spans="1:6" x14ac:dyDescent="0.25">
      <c r="A32" s="45" t="s">
        <v>54</v>
      </c>
      <c r="B32" s="90">
        <v>59816.82</v>
      </c>
      <c r="C32" s="90">
        <v>90437</v>
      </c>
      <c r="D32" s="90">
        <f>+'Plan na četvrtoj razini -'!C99</f>
        <v>55761</v>
      </c>
      <c r="E32" s="90">
        <f>+'Plan na četvrtoj razini -'!D99</f>
        <v>38486</v>
      </c>
      <c r="F32" s="90">
        <f>+'Plan na četvrtoj razini -'!E99</f>
        <v>0</v>
      </c>
    </row>
    <row r="33" spans="1:6" x14ac:dyDescent="0.25">
      <c r="A33" s="45" t="s">
        <v>55</v>
      </c>
      <c r="B33" s="90">
        <v>274447.23</v>
      </c>
      <c r="C33" s="90">
        <v>386754</v>
      </c>
      <c r="D33" s="90">
        <f>+'Plan na četvrtoj razini -'!C116</f>
        <v>36429</v>
      </c>
      <c r="E33" s="90">
        <f>+'Plan na četvrtoj razini -'!D116</f>
        <v>28866</v>
      </c>
      <c r="F33" s="90">
        <f>+'Plan na četvrtoj razini -'!E116</f>
        <v>21075</v>
      </c>
    </row>
    <row r="34" spans="1:6" x14ac:dyDescent="0.25">
      <c r="A34" s="45" t="s">
        <v>188</v>
      </c>
      <c r="B34" s="90">
        <v>0</v>
      </c>
      <c r="C34" s="90">
        <v>0</v>
      </c>
      <c r="D34" s="90">
        <f>+'Plan na četvrtoj razini -'!C138</f>
        <v>4000</v>
      </c>
      <c r="E34" s="90">
        <f>+'Plan na četvrtoj razini -'!D138</f>
        <v>4000</v>
      </c>
      <c r="F34" s="90">
        <f>+'Plan na četvrtoj razini -'!E138</f>
        <v>4315</v>
      </c>
    </row>
    <row r="35" spans="1:6" x14ac:dyDescent="0.25">
      <c r="A35" s="45" t="s">
        <v>189</v>
      </c>
      <c r="B35" s="90">
        <v>0</v>
      </c>
      <c r="C35" s="90">
        <v>0</v>
      </c>
      <c r="D35" s="90">
        <f>+'Plan na četvrtoj razini -'!C141</f>
        <v>2753</v>
      </c>
      <c r="E35" s="90">
        <f>+'Plan na četvrtoj razini -'!D141</f>
        <v>2753</v>
      </c>
      <c r="F35" s="90">
        <f>+'Plan na četvrtoj razini -'!E141</f>
        <v>2753</v>
      </c>
    </row>
    <row r="36" spans="1:6" x14ac:dyDescent="0.25">
      <c r="A36" s="44" t="s">
        <v>51</v>
      </c>
      <c r="B36" s="76">
        <f>+B37</f>
        <v>3042.36</v>
      </c>
      <c r="C36" s="76">
        <f t="shared" ref="C36" si="19">+C37</f>
        <v>6279</v>
      </c>
      <c r="D36" s="76">
        <f t="shared" ref="D36:F36" si="20">+D37</f>
        <v>3000</v>
      </c>
      <c r="E36" s="76">
        <f t="shared" si="20"/>
        <v>3000</v>
      </c>
      <c r="F36" s="76">
        <f t="shared" si="20"/>
        <v>3300</v>
      </c>
    </row>
    <row r="37" spans="1:6" x14ac:dyDescent="0.25">
      <c r="A37" s="45" t="s">
        <v>57</v>
      </c>
      <c r="B37" s="90">
        <v>3042.36</v>
      </c>
      <c r="C37" s="90">
        <v>6279</v>
      </c>
      <c r="D37" s="90">
        <v>3000</v>
      </c>
      <c r="E37" s="90">
        <v>3000</v>
      </c>
      <c r="F37" s="90">
        <v>3300</v>
      </c>
    </row>
    <row r="38" spans="1:6" ht="26.25" x14ac:dyDescent="0.25">
      <c r="A38" s="44" t="s">
        <v>52</v>
      </c>
      <c r="B38" s="76">
        <f>+B39</f>
        <v>7825.04</v>
      </c>
      <c r="C38" s="76">
        <f t="shared" ref="C38" si="21">+C39</f>
        <v>5000</v>
      </c>
      <c r="D38" s="76">
        <f t="shared" ref="D38:F38" si="22">+D39</f>
        <v>6000</v>
      </c>
      <c r="E38" s="76">
        <f t="shared" si="22"/>
        <v>6000</v>
      </c>
      <c r="F38" s="76">
        <f t="shared" si="22"/>
        <v>6000</v>
      </c>
    </row>
    <row r="39" spans="1:6" ht="26.25" x14ac:dyDescent="0.25">
      <c r="A39" s="46" t="s">
        <v>58</v>
      </c>
      <c r="B39" s="90">
        <v>7825.04</v>
      </c>
      <c r="C39" s="90">
        <v>5000</v>
      </c>
      <c r="D39" s="90">
        <v>6000</v>
      </c>
      <c r="E39" s="90">
        <v>6000</v>
      </c>
      <c r="F39" s="90">
        <v>6000</v>
      </c>
    </row>
    <row r="41" spans="1:6" x14ac:dyDescent="0.25">
      <c r="A41" t="s">
        <v>174</v>
      </c>
    </row>
  </sheetData>
  <mergeCells count="1">
    <mergeCell ref="A2:F2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6"/>
  <sheetViews>
    <sheetView zoomScaleNormal="100" workbookViewId="0">
      <selection activeCell="A28" sqref="A28"/>
    </sheetView>
  </sheetViews>
  <sheetFormatPr defaultRowHeight="15" x14ac:dyDescent="0.25"/>
  <cols>
    <col min="1" max="1" width="47.85546875" customWidth="1"/>
    <col min="2" max="6" width="19.42578125" customWidth="1"/>
    <col min="7" max="8" width="25.28515625" customWidth="1"/>
  </cols>
  <sheetData>
    <row r="1" spans="1:8" ht="18" x14ac:dyDescent="0.25">
      <c r="A1" s="5"/>
      <c r="B1" s="5"/>
      <c r="C1" s="5"/>
      <c r="D1" s="5"/>
      <c r="E1" s="5"/>
      <c r="F1" s="5"/>
      <c r="G1" s="5"/>
      <c r="H1" s="5"/>
    </row>
    <row r="2" spans="1:8" ht="15.75" customHeight="1" x14ac:dyDescent="0.25">
      <c r="A2" s="140" t="s">
        <v>46</v>
      </c>
      <c r="B2" s="140"/>
      <c r="C2" s="140"/>
      <c r="D2" s="140"/>
      <c r="E2" s="140"/>
      <c r="F2" s="140"/>
      <c r="G2" s="32"/>
      <c r="H2" s="32"/>
    </row>
    <row r="3" spans="1:8" ht="18" x14ac:dyDescent="0.25">
      <c r="A3" s="5"/>
      <c r="B3" s="5"/>
      <c r="C3" s="5"/>
      <c r="D3" s="5"/>
      <c r="E3" s="5"/>
      <c r="F3" s="5"/>
      <c r="G3" s="6"/>
      <c r="H3" s="6"/>
    </row>
    <row r="4" spans="1:8" ht="25.5" customHeight="1" x14ac:dyDescent="0.25">
      <c r="A4" s="37" t="s">
        <v>10</v>
      </c>
      <c r="B4" s="35" t="s">
        <v>181</v>
      </c>
      <c r="C4" s="35" t="s">
        <v>182</v>
      </c>
      <c r="D4" s="36" t="s">
        <v>183</v>
      </c>
      <c r="E4" s="36" t="s">
        <v>157</v>
      </c>
      <c r="F4" s="36" t="s">
        <v>184</v>
      </c>
    </row>
    <row r="5" spans="1:8" s="40" customFormat="1" ht="11.25" x14ac:dyDescent="0.2">
      <c r="A5" s="43">
        <v>1</v>
      </c>
      <c r="B5" s="41">
        <v>2</v>
      </c>
      <c r="C5" s="41">
        <v>3</v>
      </c>
      <c r="D5" s="42">
        <v>4</v>
      </c>
      <c r="E5" s="42">
        <v>5</v>
      </c>
      <c r="F5" s="42">
        <v>6</v>
      </c>
    </row>
    <row r="6" spans="1:8" x14ac:dyDescent="0.25">
      <c r="A6" s="11" t="s">
        <v>45</v>
      </c>
      <c r="B6" s="76">
        <f>+B7</f>
        <v>1745108.6099999999</v>
      </c>
      <c r="C6" s="76">
        <f t="shared" ref="C6:F7" si="0">+C7</f>
        <v>2005000</v>
      </c>
      <c r="D6" s="76">
        <f>+D7</f>
        <v>1808173</v>
      </c>
      <c r="E6" s="76">
        <f t="shared" si="0"/>
        <v>1794224</v>
      </c>
      <c r="F6" s="76">
        <f t="shared" si="0"/>
        <v>1776965</v>
      </c>
    </row>
    <row r="7" spans="1:8" x14ac:dyDescent="0.25">
      <c r="A7" s="55" t="s">
        <v>153</v>
      </c>
      <c r="B7" s="76">
        <f>+B8</f>
        <v>1745108.6099999999</v>
      </c>
      <c r="C7" s="76">
        <f t="shared" si="0"/>
        <v>2005000</v>
      </c>
      <c r="D7" s="76">
        <f>+D8</f>
        <v>1808173</v>
      </c>
      <c r="E7" s="76">
        <f t="shared" si="0"/>
        <v>1794224</v>
      </c>
      <c r="F7" s="76">
        <f t="shared" si="0"/>
        <v>1776965</v>
      </c>
    </row>
    <row r="8" spans="1:8" x14ac:dyDescent="0.25">
      <c r="A8" s="55" t="s">
        <v>154</v>
      </c>
      <c r="B8" s="76">
        <f>+B9+B12</f>
        <v>1745108.6099999999</v>
      </c>
      <c r="C8" s="76">
        <f t="shared" ref="C8:F8" si="1">+C9+C12</f>
        <v>2005000</v>
      </c>
      <c r="D8" s="76">
        <f>+D9+D12</f>
        <v>1808173</v>
      </c>
      <c r="E8" s="76">
        <f t="shared" si="1"/>
        <v>1794224</v>
      </c>
      <c r="F8" s="76">
        <f t="shared" si="1"/>
        <v>1776965</v>
      </c>
    </row>
    <row r="9" spans="1:8" x14ac:dyDescent="0.25">
      <c r="A9" s="55" t="s">
        <v>91</v>
      </c>
      <c r="B9" s="76">
        <f>+B10</f>
        <v>922860.23</v>
      </c>
      <c r="C9" s="76">
        <f t="shared" ref="C9:F9" si="2">+C10</f>
        <v>979000</v>
      </c>
      <c r="D9" s="76">
        <f t="shared" si="2"/>
        <v>1100000</v>
      </c>
      <c r="E9" s="76">
        <f t="shared" si="2"/>
        <v>1100000</v>
      </c>
      <c r="F9" s="76">
        <f t="shared" si="2"/>
        <v>1100000</v>
      </c>
    </row>
    <row r="10" spans="1:8" x14ac:dyDescent="0.25">
      <c r="A10" s="56" t="s">
        <v>92</v>
      </c>
      <c r="B10" s="76">
        <f>+B11</f>
        <v>922860.23</v>
      </c>
      <c r="C10" s="76">
        <v>979000</v>
      </c>
      <c r="D10" s="76">
        <f>+'Plan na četvrtoj razini -'!C10</f>
        <v>1100000</v>
      </c>
      <c r="E10" s="76">
        <f>+'Plan na četvrtoj razini -'!D10</f>
        <v>1100000</v>
      </c>
      <c r="F10" s="76">
        <f>+'Plan na četvrtoj razini -'!E10</f>
        <v>1100000</v>
      </c>
    </row>
    <row r="11" spans="1:8" x14ac:dyDescent="0.25">
      <c r="A11" s="56" t="s">
        <v>93</v>
      </c>
      <c r="B11" s="76">
        <v>922860.23</v>
      </c>
      <c r="C11" s="76">
        <v>979000</v>
      </c>
      <c r="D11" s="76">
        <f>+'Plan na četvrtoj razini -'!C10</f>
        <v>1100000</v>
      </c>
      <c r="E11" s="76">
        <f>+'Plan na četvrtoj razini -'!D10</f>
        <v>1100000</v>
      </c>
      <c r="F11" s="76">
        <f>+'Plan na četvrtoj razini -'!E10</f>
        <v>1100000</v>
      </c>
    </row>
    <row r="12" spans="1:8" ht="26.25" x14ac:dyDescent="0.25">
      <c r="A12" s="55" t="s">
        <v>94</v>
      </c>
      <c r="B12" s="76">
        <f>+B13+B15+B17+B23+B25</f>
        <v>822248.38</v>
      </c>
      <c r="C12" s="76">
        <f>+C13+C15+C17+C23+C25</f>
        <v>1026000</v>
      </c>
      <c r="D12" s="76">
        <f>+D13+D15+D17+D23+D25</f>
        <v>708173</v>
      </c>
      <c r="E12" s="76">
        <f>+E13+E15+E17+E23+E25</f>
        <v>694224</v>
      </c>
      <c r="F12" s="76">
        <f>+F13+F15+F17+F23+F25</f>
        <v>676965</v>
      </c>
    </row>
    <row r="13" spans="1:8" x14ac:dyDescent="0.25">
      <c r="A13" s="56" t="s">
        <v>95</v>
      </c>
      <c r="B13" s="76">
        <f>+B14</f>
        <v>454121</v>
      </c>
      <c r="C13" s="76">
        <f>+'Plan na četvrtoj razini -'!B37</f>
        <v>477016</v>
      </c>
      <c r="D13" s="76">
        <f>+'Plan na četvrtoj razini -'!C37</f>
        <v>472342</v>
      </c>
      <c r="E13" s="76">
        <f>+'Plan na četvrtoj razini -'!D37</f>
        <v>482231</v>
      </c>
      <c r="F13" s="76">
        <f>+'Plan na četvrtoj razini -'!E37</f>
        <v>510634</v>
      </c>
    </row>
    <row r="14" spans="1:8" x14ac:dyDescent="0.25">
      <c r="A14" s="56" t="s">
        <v>96</v>
      </c>
      <c r="B14" s="76">
        <v>454121</v>
      </c>
      <c r="C14" s="76">
        <f>+C13</f>
        <v>477016</v>
      </c>
      <c r="D14" s="76">
        <f t="shared" ref="D14:F14" si="3">+D13</f>
        <v>472342</v>
      </c>
      <c r="E14" s="76">
        <f t="shared" si="3"/>
        <v>482231</v>
      </c>
      <c r="F14" s="76">
        <f t="shared" si="3"/>
        <v>510634</v>
      </c>
    </row>
    <row r="15" spans="1:8" x14ac:dyDescent="0.25">
      <c r="A15" s="56" t="s">
        <v>97</v>
      </c>
      <c r="B15" s="76">
        <f>+B16</f>
        <v>22995.93</v>
      </c>
      <c r="C15" s="76">
        <v>60514</v>
      </c>
      <c r="D15" s="76">
        <f>+'POSEBNI DIO'!F27</f>
        <v>27200</v>
      </c>
      <c r="E15" s="76">
        <f>+'POSEBNI DIO'!G27</f>
        <v>28200</v>
      </c>
      <c r="F15" s="76">
        <f>+'Plan na četvrtoj razini -'!E81</f>
        <v>28200</v>
      </c>
    </row>
    <row r="16" spans="1:8" x14ac:dyDescent="0.25">
      <c r="A16" s="56" t="s">
        <v>98</v>
      </c>
      <c r="B16" s="76">
        <v>22995.93</v>
      </c>
      <c r="C16" s="76">
        <v>60514</v>
      </c>
      <c r="D16" s="76">
        <f t="shared" ref="D16:F16" si="4">+D15</f>
        <v>27200</v>
      </c>
      <c r="E16" s="76">
        <f t="shared" si="4"/>
        <v>28200</v>
      </c>
      <c r="F16" s="76">
        <f t="shared" si="4"/>
        <v>28200</v>
      </c>
    </row>
    <row r="17" spans="1:6" x14ac:dyDescent="0.25">
      <c r="A17" s="56" t="s">
        <v>99</v>
      </c>
      <c r="B17" s="76">
        <f>+B19+B20</f>
        <v>334264.05</v>
      </c>
      <c r="C17" s="76">
        <f>+C19+C20</f>
        <v>477191</v>
      </c>
      <c r="D17" s="76">
        <f>+D19+D20+D18+D21+D22</f>
        <v>199631</v>
      </c>
      <c r="E17" s="76">
        <f t="shared" ref="E17:F17" si="5">+E19+E20+E18+E21+E22</f>
        <v>174793</v>
      </c>
      <c r="F17" s="76">
        <f t="shared" si="5"/>
        <v>128831</v>
      </c>
    </row>
    <row r="18" spans="1:6" x14ac:dyDescent="0.25">
      <c r="A18" s="56" t="s">
        <v>185</v>
      </c>
      <c r="B18" s="76">
        <v>0</v>
      </c>
      <c r="C18" s="76">
        <f>+'Plan na četvrtoj razini -'!B94</f>
        <v>0</v>
      </c>
      <c r="D18" s="76">
        <f>+'Plan na četvrtoj razini -'!C94</f>
        <v>100688</v>
      </c>
      <c r="E18" s="76">
        <f>+'Plan na četvrtoj razini -'!D94</f>
        <v>100688</v>
      </c>
      <c r="F18" s="76">
        <f>+'Plan na četvrtoj razini -'!E94</f>
        <v>100688</v>
      </c>
    </row>
    <row r="19" spans="1:6" x14ac:dyDescent="0.25">
      <c r="A19" s="56" t="s">
        <v>100</v>
      </c>
      <c r="B19" s="76">
        <v>59816.82</v>
      </c>
      <c r="C19" s="76">
        <v>90437</v>
      </c>
      <c r="D19" s="76">
        <f>+'Plan na četvrtoj razini -'!C99</f>
        <v>55761</v>
      </c>
      <c r="E19" s="76">
        <f>+'Plan na četvrtoj razini -'!D99</f>
        <v>38486</v>
      </c>
      <c r="F19" s="76">
        <f>+'Plan na četvrtoj razini -'!E99</f>
        <v>0</v>
      </c>
    </row>
    <row r="20" spans="1:6" x14ac:dyDescent="0.25">
      <c r="A20" s="56" t="s">
        <v>101</v>
      </c>
      <c r="B20" s="76">
        <v>274447.23</v>
      </c>
      <c r="C20" s="76">
        <v>386754</v>
      </c>
      <c r="D20" s="76">
        <f>+'Plan na četvrtoj razini -'!C116</f>
        <v>36429</v>
      </c>
      <c r="E20" s="76">
        <f>+'Plan na četvrtoj razini -'!D116</f>
        <v>28866</v>
      </c>
      <c r="F20" s="76">
        <f>+'Plan na četvrtoj razini -'!E116</f>
        <v>21075</v>
      </c>
    </row>
    <row r="21" spans="1:6" x14ac:dyDescent="0.25">
      <c r="A21" s="56" t="s">
        <v>186</v>
      </c>
      <c r="B21" s="76">
        <v>0</v>
      </c>
      <c r="C21" s="76">
        <f>+'Plan na četvrtoj razini -'!B138</f>
        <v>0</v>
      </c>
      <c r="D21" s="76">
        <f>+'Plan na četvrtoj razini -'!C138</f>
        <v>4000</v>
      </c>
      <c r="E21" s="76">
        <f>+'Plan na četvrtoj razini -'!D138</f>
        <v>4000</v>
      </c>
      <c r="F21" s="76">
        <f>+'Plan na četvrtoj razini -'!E138</f>
        <v>4315</v>
      </c>
    </row>
    <row r="22" spans="1:6" ht="26.25" x14ac:dyDescent="0.25">
      <c r="A22" s="111" t="s">
        <v>180</v>
      </c>
      <c r="B22" s="76">
        <v>0</v>
      </c>
      <c r="C22" s="76">
        <f>+'Plan na četvrtoj razini -'!B141</f>
        <v>0</v>
      </c>
      <c r="D22" s="76">
        <f>+'Plan na četvrtoj razini -'!C141</f>
        <v>2753</v>
      </c>
      <c r="E22" s="76">
        <f>+'Plan na četvrtoj razini -'!D141</f>
        <v>2753</v>
      </c>
      <c r="F22" s="76">
        <f>+'Plan na četvrtoj razini -'!E141</f>
        <v>2753</v>
      </c>
    </row>
    <row r="23" spans="1:6" x14ac:dyDescent="0.25">
      <c r="A23" s="56" t="s">
        <v>102</v>
      </c>
      <c r="B23" s="76">
        <f>+B24</f>
        <v>3042.36</v>
      </c>
      <c r="C23" s="76">
        <v>6279</v>
      </c>
      <c r="D23" s="76">
        <f>+'Plan na četvrtoj razini -'!C144</f>
        <v>3000</v>
      </c>
      <c r="E23" s="76">
        <f>+'Plan na četvrtoj razini -'!D144</f>
        <v>3000</v>
      </c>
      <c r="F23" s="76">
        <f>+'Plan na četvrtoj razini -'!E144</f>
        <v>3300.0000000000005</v>
      </c>
    </row>
    <row r="24" spans="1:6" x14ac:dyDescent="0.25">
      <c r="A24" s="56" t="s">
        <v>103</v>
      </c>
      <c r="B24" s="76">
        <v>3042.36</v>
      </c>
      <c r="C24" s="76">
        <v>6279</v>
      </c>
      <c r="D24" s="76">
        <f t="shared" ref="D24:F24" si="6">+D23</f>
        <v>3000</v>
      </c>
      <c r="E24" s="76">
        <f t="shared" si="6"/>
        <v>3000</v>
      </c>
      <c r="F24" s="76">
        <f t="shared" si="6"/>
        <v>3300.0000000000005</v>
      </c>
    </row>
    <row r="25" spans="1:6" ht="39" x14ac:dyDescent="0.25">
      <c r="A25" s="56" t="s">
        <v>104</v>
      </c>
      <c r="B25" s="76">
        <f>+B26</f>
        <v>7825.04</v>
      </c>
      <c r="C25" s="76">
        <f>+'Plan na četvrtoj razini -'!B148</f>
        <v>5000</v>
      </c>
      <c r="D25" s="76">
        <f>+'Plan na četvrtoj razini -'!C148</f>
        <v>6000</v>
      </c>
      <c r="E25" s="76">
        <f>+'Plan na četvrtoj razini -'!D148</f>
        <v>6000</v>
      </c>
      <c r="F25" s="76">
        <f>+'Plan na četvrtoj razini -'!E148</f>
        <v>6000</v>
      </c>
    </row>
    <row r="26" spans="1:6" ht="39" x14ac:dyDescent="0.25">
      <c r="A26" s="56" t="s">
        <v>105</v>
      </c>
      <c r="B26" s="76">
        <v>7825.04</v>
      </c>
      <c r="C26" s="76">
        <f>+C25</f>
        <v>5000</v>
      </c>
      <c r="D26" s="76">
        <f t="shared" ref="D26:F26" si="7">+D25</f>
        <v>6000</v>
      </c>
      <c r="E26" s="76">
        <f t="shared" si="7"/>
        <v>6000</v>
      </c>
      <c r="F26" s="76">
        <f t="shared" si="7"/>
        <v>6000</v>
      </c>
    </row>
  </sheetData>
  <mergeCells count="1">
    <mergeCell ref="A2:F2"/>
  </mergeCells>
  <pageMargins left="0.7" right="0.7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5"/>
  <sheetViews>
    <sheetView workbookViewId="0">
      <selection activeCell="C17" sqref="C1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18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ht="15.75" x14ac:dyDescent="0.25">
      <c r="A2" s="140" t="s">
        <v>15</v>
      </c>
      <c r="B2" s="140"/>
      <c r="C2" s="140"/>
      <c r="D2" s="140"/>
      <c r="E2" s="140"/>
      <c r="F2" s="140"/>
      <c r="G2" s="140"/>
      <c r="H2" s="140"/>
      <c r="I2" s="31"/>
      <c r="J2" s="31"/>
    </row>
    <row r="3" spans="1:10" ht="18" x14ac:dyDescent="0.25">
      <c r="A3" s="5"/>
      <c r="B3" s="5"/>
      <c r="C3" s="5"/>
      <c r="D3" s="5"/>
      <c r="E3" s="5"/>
      <c r="F3" s="5"/>
      <c r="G3" s="5"/>
      <c r="H3" s="5"/>
      <c r="I3" s="6"/>
      <c r="J3" s="6"/>
    </row>
    <row r="4" spans="1:10" ht="15.75" x14ac:dyDescent="0.25">
      <c r="A4" s="140" t="s">
        <v>11</v>
      </c>
      <c r="B4" s="140"/>
      <c r="C4" s="140"/>
      <c r="D4" s="140"/>
      <c r="E4" s="140"/>
      <c r="F4" s="140"/>
      <c r="G4" s="140"/>
      <c r="H4" s="140"/>
      <c r="I4" s="30"/>
      <c r="J4" s="30"/>
    </row>
    <row r="5" spans="1:10" ht="18" x14ac:dyDescent="0.25">
      <c r="A5" s="5"/>
      <c r="B5" s="5"/>
      <c r="C5" s="5"/>
      <c r="D5" s="5"/>
      <c r="E5" s="5"/>
      <c r="F5" s="5"/>
      <c r="G5" s="5"/>
      <c r="H5" s="5"/>
      <c r="I5" s="6"/>
      <c r="J5" s="6"/>
    </row>
    <row r="6" spans="1:10" ht="15.75" x14ac:dyDescent="0.25">
      <c r="A6" s="140" t="s">
        <v>47</v>
      </c>
      <c r="B6" s="140"/>
      <c r="C6" s="140"/>
      <c r="D6" s="140"/>
      <c r="E6" s="140"/>
      <c r="F6" s="140"/>
      <c r="G6" s="140"/>
      <c r="H6" s="140"/>
      <c r="I6" s="32"/>
      <c r="J6" s="32"/>
    </row>
    <row r="7" spans="1:10" ht="18" x14ac:dyDescent="0.25">
      <c r="A7" s="5"/>
      <c r="B7" s="5"/>
      <c r="C7" s="5"/>
      <c r="D7" s="5"/>
      <c r="E7" s="5"/>
      <c r="F7" s="5"/>
      <c r="G7" s="5"/>
      <c r="H7" s="5"/>
      <c r="I7" s="6"/>
      <c r="J7" s="6"/>
    </row>
    <row r="8" spans="1:10" ht="25.5" x14ac:dyDescent="0.25">
      <c r="A8" s="158" t="s">
        <v>10</v>
      </c>
      <c r="B8" s="159"/>
      <c r="C8" s="160"/>
      <c r="D8" s="35" t="s">
        <v>181</v>
      </c>
      <c r="E8" s="35" t="s">
        <v>182</v>
      </c>
      <c r="F8" s="36" t="s">
        <v>183</v>
      </c>
      <c r="G8" s="36" t="s">
        <v>157</v>
      </c>
      <c r="H8" s="36" t="s">
        <v>184</v>
      </c>
    </row>
    <row r="9" spans="1:10" s="40" customFormat="1" ht="11.25" x14ac:dyDescent="0.2">
      <c r="A9" s="161">
        <v>1</v>
      </c>
      <c r="B9" s="162"/>
      <c r="C9" s="163"/>
      <c r="D9" s="41">
        <v>2</v>
      </c>
      <c r="E9" s="41">
        <v>3</v>
      </c>
      <c r="F9" s="42">
        <v>4</v>
      </c>
      <c r="G9" s="42">
        <v>5</v>
      </c>
      <c r="H9" s="42">
        <v>6</v>
      </c>
    </row>
    <row r="10" spans="1:10" x14ac:dyDescent="0.25">
      <c r="A10" s="11">
        <v>8</v>
      </c>
      <c r="B10" s="11"/>
      <c r="C10" s="11" t="s">
        <v>12</v>
      </c>
      <c r="D10" s="11"/>
      <c r="E10" s="11"/>
      <c r="F10" s="10"/>
      <c r="G10" s="10"/>
      <c r="H10" s="10"/>
    </row>
    <row r="11" spans="1:10" x14ac:dyDescent="0.25">
      <c r="A11" s="11"/>
      <c r="B11" s="14">
        <v>84</v>
      </c>
      <c r="C11" s="14" t="s">
        <v>17</v>
      </c>
      <c r="D11" s="11">
        <v>0</v>
      </c>
      <c r="E11" s="11">
        <v>0</v>
      </c>
      <c r="F11" s="10">
        <v>0</v>
      </c>
      <c r="G11" s="10">
        <v>0</v>
      </c>
      <c r="H11" s="10"/>
    </row>
    <row r="12" spans="1:10" x14ac:dyDescent="0.25">
      <c r="A12" s="12" t="s">
        <v>20</v>
      </c>
      <c r="B12" s="12"/>
      <c r="C12" s="16"/>
      <c r="D12" s="14"/>
      <c r="E12" s="14"/>
      <c r="F12" s="10"/>
      <c r="G12" s="10"/>
      <c r="H12" s="10"/>
    </row>
    <row r="13" spans="1:10" x14ac:dyDescent="0.25">
      <c r="A13" s="13">
        <v>5</v>
      </c>
      <c r="B13" s="13"/>
      <c r="C13" s="20" t="s">
        <v>13</v>
      </c>
      <c r="D13" s="14"/>
      <c r="E13" s="14"/>
      <c r="F13" s="10"/>
      <c r="G13" s="10"/>
      <c r="H13" s="10"/>
    </row>
    <row r="14" spans="1:10" ht="25.5" x14ac:dyDescent="0.25">
      <c r="A14" s="14"/>
      <c r="B14" s="14">
        <v>54</v>
      </c>
      <c r="C14" s="21" t="s">
        <v>18</v>
      </c>
      <c r="D14" s="14">
        <v>0</v>
      </c>
      <c r="E14" s="14">
        <v>0</v>
      </c>
      <c r="F14" s="10">
        <v>0</v>
      </c>
      <c r="G14" s="10">
        <v>0</v>
      </c>
      <c r="H14" s="10">
        <v>0</v>
      </c>
    </row>
    <row r="15" spans="1:10" x14ac:dyDescent="0.25">
      <c r="A15" s="15" t="s">
        <v>20</v>
      </c>
      <c r="B15" s="13"/>
      <c r="C15" s="20"/>
      <c r="D15" s="14"/>
      <c r="E15" s="14"/>
      <c r="F15" s="10"/>
      <c r="G15" s="10"/>
      <c r="H15" s="10"/>
    </row>
  </sheetData>
  <mergeCells count="5">
    <mergeCell ref="A2:H2"/>
    <mergeCell ref="A4:H4"/>
    <mergeCell ref="A6:H6"/>
    <mergeCell ref="A8:C8"/>
    <mergeCell ref="A9:C9"/>
  </mergeCells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3"/>
  <sheetViews>
    <sheetView topLeftCell="A6" workbookViewId="0">
      <selection activeCell="A25" sqref="A25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5"/>
      <c r="B1" s="5"/>
      <c r="C1" s="5"/>
      <c r="D1" s="5"/>
      <c r="E1" s="5"/>
      <c r="F1" s="5"/>
      <c r="G1" s="5"/>
      <c r="H1" s="5"/>
    </row>
    <row r="2" spans="1:8" ht="15.75" customHeight="1" x14ac:dyDescent="0.25">
      <c r="A2" s="140" t="s">
        <v>48</v>
      </c>
      <c r="B2" s="140"/>
      <c r="C2" s="140"/>
      <c r="D2" s="140"/>
      <c r="E2" s="140"/>
      <c r="F2" s="140"/>
      <c r="G2" s="32"/>
      <c r="H2" s="32"/>
    </row>
    <row r="3" spans="1:8" ht="18" x14ac:dyDescent="0.25">
      <c r="A3" s="5"/>
      <c r="B3" s="5"/>
      <c r="C3" s="5"/>
      <c r="D3" s="5"/>
      <c r="E3" s="5"/>
      <c r="F3" s="5"/>
      <c r="G3" s="6"/>
      <c r="H3" s="6"/>
    </row>
    <row r="4" spans="1:8" ht="25.5" customHeight="1" x14ac:dyDescent="0.25">
      <c r="A4" s="37" t="s">
        <v>10</v>
      </c>
      <c r="B4" s="35" t="s">
        <v>181</v>
      </c>
      <c r="C4" s="35" t="s">
        <v>182</v>
      </c>
      <c r="D4" s="36" t="s">
        <v>183</v>
      </c>
      <c r="E4" s="36" t="s">
        <v>157</v>
      </c>
      <c r="F4" s="36" t="s">
        <v>184</v>
      </c>
    </row>
    <row r="5" spans="1:8" s="40" customFormat="1" ht="11.25" x14ac:dyDescent="0.2">
      <c r="A5" s="43">
        <v>1</v>
      </c>
      <c r="B5" s="41">
        <v>2</v>
      </c>
      <c r="C5" s="41">
        <v>3</v>
      </c>
      <c r="D5" s="42">
        <v>4</v>
      </c>
      <c r="E5" s="42">
        <v>5</v>
      </c>
      <c r="F5" s="42">
        <v>6</v>
      </c>
    </row>
    <row r="6" spans="1:8" x14ac:dyDescent="0.25">
      <c r="A6" s="11" t="s">
        <v>44</v>
      </c>
      <c r="B6" s="70">
        <v>0</v>
      </c>
      <c r="C6" s="70">
        <v>0</v>
      </c>
      <c r="D6" s="70">
        <v>0</v>
      </c>
      <c r="E6" s="70">
        <v>0</v>
      </c>
      <c r="F6" s="70">
        <v>0</v>
      </c>
    </row>
    <row r="7" spans="1:8" x14ac:dyDescent="0.25">
      <c r="A7" s="11" t="s">
        <v>23</v>
      </c>
      <c r="B7" s="70">
        <v>0</v>
      </c>
      <c r="C7" s="70">
        <v>0</v>
      </c>
      <c r="D7" s="70">
        <v>0</v>
      </c>
      <c r="E7" s="70">
        <v>0</v>
      </c>
      <c r="F7" s="70">
        <v>0</v>
      </c>
    </row>
    <row r="8" spans="1:8" x14ac:dyDescent="0.25">
      <c r="A8" s="26" t="s">
        <v>24</v>
      </c>
      <c r="B8" s="70">
        <v>0</v>
      </c>
      <c r="C8" s="70">
        <v>0</v>
      </c>
      <c r="D8" s="70">
        <v>0</v>
      </c>
      <c r="E8" s="70">
        <v>0</v>
      </c>
      <c r="F8" s="70">
        <v>0</v>
      </c>
    </row>
    <row r="9" spans="1:8" x14ac:dyDescent="0.25">
      <c r="A9" s="27" t="s">
        <v>25</v>
      </c>
      <c r="B9" s="70">
        <v>0</v>
      </c>
      <c r="C9" s="70">
        <v>0</v>
      </c>
      <c r="D9" s="70">
        <v>0</v>
      </c>
      <c r="E9" s="70">
        <v>0</v>
      </c>
      <c r="F9" s="70">
        <v>0</v>
      </c>
    </row>
    <row r="10" spans="1:8" x14ac:dyDescent="0.25">
      <c r="A10" s="11" t="s">
        <v>26</v>
      </c>
      <c r="B10" s="70">
        <v>0</v>
      </c>
      <c r="C10" s="70">
        <v>0</v>
      </c>
      <c r="D10" s="70">
        <v>0</v>
      </c>
      <c r="E10" s="70">
        <v>0</v>
      </c>
      <c r="F10" s="70">
        <v>0</v>
      </c>
    </row>
    <row r="11" spans="1:8" x14ac:dyDescent="0.25">
      <c r="A11" s="28" t="s">
        <v>27</v>
      </c>
      <c r="B11" s="70">
        <v>0</v>
      </c>
      <c r="C11" s="70">
        <v>0</v>
      </c>
      <c r="D11" s="70">
        <v>0</v>
      </c>
      <c r="E11" s="70">
        <v>0</v>
      </c>
      <c r="F11" s="70">
        <v>0</v>
      </c>
    </row>
    <row r="12" spans="1:8" x14ac:dyDescent="0.25">
      <c r="A12" s="11" t="s">
        <v>28</v>
      </c>
      <c r="B12" s="70">
        <v>0</v>
      </c>
      <c r="C12" s="70">
        <v>0</v>
      </c>
      <c r="D12" s="70">
        <v>0</v>
      </c>
      <c r="E12" s="70">
        <v>0</v>
      </c>
      <c r="F12" s="70">
        <v>0</v>
      </c>
    </row>
    <row r="13" spans="1:8" x14ac:dyDescent="0.25">
      <c r="A13" s="28" t="s">
        <v>29</v>
      </c>
      <c r="B13" s="70">
        <v>0</v>
      </c>
      <c r="C13" s="70">
        <v>0</v>
      </c>
      <c r="D13" s="70">
        <v>0</v>
      </c>
      <c r="E13" s="70">
        <v>0</v>
      </c>
      <c r="F13" s="70">
        <v>0</v>
      </c>
    </row>
    <row r="14" spans="1:8" x14ac:dyDescent="0.25">
      <c r="A14" s="44" t="s">
        <v>49</v>
      </c>
      <c r="B14" s="70">
        <v>0</v>
      </c>
      <c r="C14" s="70">
        <v>0</v>
      </c>
      <c r="D14" s="70">
        <v>0</v>
      </c>
      <c r="E14" s="70">
        <v>0</v>
      </c>
      <c r="F14" s="70">
        <v>0</v>
      </c>
    </row>
    <row r="15" spans="1:8" x14ac:dyDescent="0.25">
      <c r="A15" s="45" t="s">
        <v>53</v>
      </c>
      <c r="B15" s="70">
        <v>0</v>
      </c>
      <c r="C15" s="70">
        <v>0</v>
      </c>
      <c r="D15" s="70">
        <v>0</v>
      </c>
      <c r="E15" s="70">
        <v>0</v>
      </c>
      <c r="F15" s="70">
        <v>0</v>
      </c>
    </row>
    <row r="16" spans="1:8" x14ac:dyDescent="0.25">
      <c r="A16" s="44" t="s">
        <v>50</v>
      </c>
      <c r="B16" s="70">
        <v>0</v>
      </c>
      <c r="C16" s="70">
        <v>0</v>
      </c>
      <c r="D16" s="70">
        <v>0</v>
      </c>
      <c r="E16" s="70">
        <v>0</v>
      </c>
      <c r="F16" s="70">
        <v>0</v>
      </c>
    </row>
    <row r="17" spans="1:6" x14ac:dyDescent="0.25">
      <c r="A17" s="45" t="s">
        <v>54</v>
      </c>
      <c r="B17" s="70">
        <v>0</v>
      </c>
      <c r="C17" s="70">
        <v>0</v>
      </c>
      <c r="D17" s="70">
        <v>0</v>
      </c>
      <c r="E17" s="70">
        <v>0</v>
      </c>
      <c r="F17" s="70">
        <v>0</v>
      </c>
    </row>
    <row r="18" spans="1:6" x14ac:dyDescent="0.25">
      <c r="A18" s="45" t="s">
        <v>55</v>
      </c>
      <c r="B18" s="70">
        <v>0</v>
      </c>
      <c r="C18" s="70">
        <v>0</v>
      </c>
      <c r="D18" s="70">
        <v>0</v>
      </c>
      <c r="E18" s="70">
        <v>0</v>
      </c>
      <c r="F18" s="70">
        <v>0</v>
      </c>
    </row>
    <row r="19" spans="1:6" x14ac:dyDescent="0.25">
      <c r="A19" s="45" t="s">
        <v>56</v>
      </c>
      <c r="B19" s="70">
        <v>0</v>
      </c>
      <c r="C19" s="70">
        <v>0</v>
      </c>
      <c r="D19" s="70">
        <v>0</v>
      </c>
      <c r="E19" s="70">
        <v>0</v>
      </c>
      <c r="F19" s="70">
        <v>0</v>
      </c>
    </row>
    <row r="20" spans="1:6" x14ac:dyDescent="0.25">
      <c r="A20" s="44" t="s">
        <v>51</v>
      </c>
      <c r="B20" s="70">
        <v>0</v>
      </c>
      <c r="C20" s="70">
        <v>0</v>
      </c>
      <c r="D20" s="70">
        <v>0</v>
      </c>
      <c r="E20" s="70">
        <v>0</v>
      </c>
      <c r="F20" s="70">
        <v>0</v>
      </c>
    </row>
    <row r="21" spans="1:6" x14ac:dyDescent="0.25">
      <c r="A21" s="45" t="s">
        <v>57</v>
      </c>
      <c r="B21" s="70">
        <v>0</v>
      </c>
      <c r="C21" s="70">
        <v>0</v>
      </c>
      <c r="D21" s="70">
        <v>0</v>
      </c>
      <c r="E21" s="70">
        <v>0</v>
      </c>
      <c r="F21" s="70">
        <v>0</v>
      </c>
    </row>
    <row r="22" spans="1:6" ht="26.25" x14ac:dyDescent="0.25">
      <c r="A22" s="44" t="s">
        <v>52</v>
      </c>
      <c r="B22" s="70">
        <v>0</v>
      </c>
      <c r="C22" s="70">
        <v>0</v>
      </c>
      <c r="D22" s="70">
        <v>0</v>
      </c>
      <c r="E22" s="70">
        <v>0</v>
      </c>
      <c r="F22" s="70">
        <v>0</v>
      </c>
    </row>
    <row r="23" spans="1:6" ht="26.25" x14ac:dyDescent="0.25">
      <c r="A23" s="46" t="s">
        <v>58</v>
      </c>
      <c r="B23" s="70">
        <v>0</v>
      </c>
      <c r="C23" s="70">
        <v>0</v>
      </c>
      <c r="D23" s="70">
        <v>0</v>
      </c>
      <c r="E23" s="70">
        <v>0</v>
      </c>
      <c r="F23" s="70">
        <v>0</v>
      </c>
    </row>
  </sheetData>
  <mergeCells count="1">
    <mergeCell ref="A2:F2"/>
  </mergeCells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66"/>
  <sheetViews>
    <sheetView topLeftCell="A48" workbookViewId="0">
      <selection activeCell="B68" sqref="B68"/>
    </sheetView>
  </sheetViews>
  <sheetFormatPr defaultRowHeight="15" x14ac:dyDescent="0.25"/>
  <cols>
    <col min="1" max="1" width="8.85546875"/>
    <col min="2" max="2" width="32.28515625" customWidth="1"/>
    <col min="3" max="3" width="46.7109375" customWidth="1"/>
    <col min="4" max="8" width="19.42578125" customWidth="1"/>
    <col min="9" max="10" width="24.28515625" customWidth="1"/>
  </cols>
  <sheetData>
    <row r="1" spans="2:10" ht="18" x14ac:dyDescent="0.25">
      <c r="B1" s="5"/>
      <c r="C1" s="5"/>
      <c r="D1" s="5"/>
      <c r="E1" s="5"/>
      <c r="F1" s="5"/>
      <c r="G1" s="5"/>
      <c r="H1" s="5"/>
      <c r="I1" s="6"/>
      <c r="J1" s="6"/>
    </row>
    <row r="2" spans="2:10" ht="18" customHeight="1" x14ac:dyDescent="0.25">
      <c r="B2" s="140" t="s">
        <v>14</v>
      </c>
      <c r="C2" s="140"/>
      <c r="D2" s="140"/>
      <c r="E2" s="140"/>
      <c r="F2" s="140"/>
      <c r="G2" s="140"/>
      <c r="H2" s="140"/>
      <c r="I2" s="30"/>
      <c r="J2" s="30"/>
    </row>
    <row r="3" spans="2:10" ht="18" x14ac:dyDescent="0.25">
      <c r="B3" s="5"/>
      <c r="C3" s="5"/>
      <c r="D3" s="5"/>
      <c r="E3" s="5"/>
      <c r="F3" s="5"/>
      <c r="G3" s="5"/>
      <c r="H3" s="5"/>
      <c r="I3" s="6"/>
      <c r="J3" s="6"/>
    </row>
    <row r="4" spans="2:10" ht="18" x14ac:dyDescent="0.25">
      <c r="B4" s="5"/>
      <c r="C4" s="5"/>
      <c r="D4" s="5"/>
      <c r="E4" s="88"/>
      <c r="F4" s="5"/>
      <c r="G4" s="5"/>
      <c r="H4" s="5"/>
      <c r="I4" s="6"/>
      <c r="J4" s="6"/>
    </row>
    <row r="5" spans="2:10" ht="25.5" x14ac:dyDescent="0.25">
      <c r="B5" s="36" t="s">
        <v>63</v>
      </c>
      <c r="C5" s="36" t="s">
        <v>62</v>
      </c>
      <c r="D5" s="36" t="s">
        <v>181</v>
      </c>
      <c r="E5" s="36" t="s">
        <v>182</v>
      </c>
      <c r="F5" s="36" t="s">
        <v>183</v>
      </c>
      <c r="G5" s="36" t="s">
        <v>157</v>
      </c>
      <c r="H5" s="36" t="s">
        <v>184</v>
      </c>
    </row>
    <row r="6" spans="2:10" ht="25.5" x14ac:dyDescent="0.25">
      <c r="B6" s="36" t="s">
        <v>59</v>
      </c>
      <c r="C6" s="48" t="s">
        <v>64</v>
      </c>
      <c r="D6" s="75">
        <f>+D7</f>
        <v>1745109.52</v>
      </c>
      <c r="E6" s="75">
        <f t="shared" ref="E6:H8" si="0">+E7</f>
        <v>2005000</v>
      </c>
      <c r="F6" s="75">
        <f t="shared" si="0"/>
        <v>1808173</v>
      </c>
      <c r="G6" s="75">
        <f t="shared" si="0"/>
        <v>1794224</v>
      </c>
      <c r="H6" s="75">
        <f t="shared" si="0"/>
        <v>1776965</v>
      </c>
    </row>
    <row r="7" spans="2:10" x14ac:dyDescent="0.25">
      <c r="B7" s="36" t="s">
        <v>60</v>
      </c>
      <c r="C7" s="48" t="s">
        <v>65</v>
      </c>
      <c r="D7" s="75">
        <f>+D8</f>
        <v>1745109.52</v>
      </c>
      <c r="E7" s="75">
        <f t="shared" si="0"/>
        <v>2005000</v>
      </c>
      <c r="F7" s="75">
        <f t="shared" si="0"/>
        <v>1808173</v>
      </c>
      <c r="G7" s="75">
        <f t="shared" si="0"/>
        <v>1794224</v>
      </c>
      <c r="H7" s="75">
        <f t="shared" si="0"/>
        <v>1776965</v>
      </c>
    </row>
    <row r="8" spans="2:10" x14ac:dyDescent="0.25">
      <c r="B8" s="36" t="s">
        <v>61</v>
      </c>
      <c r="C8" s="48" t="s">
        <v>66</v>
      </c>
      <c r="D8" s="75">
        <f>+D9</f>
        <v>1745109.52</v>
      </c>
      <c r="E8" s="75">
        <f t="shared" si="0"/>
        <v>2005000</v>
      </c>
      <c r="F8" s="75">
        <f t="shared" si="0"/>
        <v>1808173</v>
      </c>
      <c r="G8" s="75">
        <f t="shared" si="0"/>
        <v>1794224</v>
      </c>
      <c r="H8" s="75">
        <f t="shared" si="0"/>
        <v>1776965</v>
      </c>
    </row>
    <row r="9" spans="2:10" x14ac:dyDescent="0.25">
      <c r="B9" s="36" t="s">
        <v>67</v>
      </c>
      <c r="C9" s="48" t="s">
        <v>70</v>
      </c>
      <c r="D9" s="75">
        <f>+D10+D16</f>
        <v>1745109.52</v>
      </c>
      <c r="E9" s="75">
        <f t="shared" ref="E9:G9" si="1">+E10+E16</f>
        <v>2005000</v>
      </c>
      <c r="F9" s="75">
        <f>+F10+F16</f>
        <v>1808173</v>
      </c>
      <c r="G9" s="75">
        <f t="shared" si="1"/>
        <v>1794224</v>
      </c>
      <c r="H9" s="75">
        <f>+H10+H16</f>
        <v>1776965</v>
      </c>
    </row>
    <row r="10" spans="2:10" s="47" customFormat="1" ht="25.5" customHeight="1" x14ac:dyDescent="0.25">
      <c r="B10" s="49" t="s">
        <v>68</v>
      </c>
      <c r="C10" s="53" t="s">
        <v>90</v>
      </c>
      <c r="D10" s="82">
        <f>+D11</f>
        <v>922860.2300000001</v>
      </c>
      <c r="E10" s="82">
        <f t="shared" ref="E10:H11" si="2">+E11</f>
        <v>979000</v>
      </c>
      <c r="F10" s="82">
        <f>+F11</f>
        <v>1100000</v>
      </c>
      <c r="G10" s="82">
        <f t="shared" si="2"/>
        <v>1100000</v>
      </c>
      <c r="H10" s="82">
        <f>+H11</f>
        <v>1100000</v>
      </c>
    </row>
    <row r="11" spans="2:10" s="47" customFormat="1" x14ac:dyDescent="0.25">
      <c r="B11" s="50" t="s">
        <v>69</v>
      </c>
      <c r="C11" s="73" t="s">
        <v>93</v>
      </c>
      <c r="D11" s="82">
        <f>+D12</f>
        <v>922860.2300000001</v>
      </c>
      <c r="E11" s="82">
        <f t="shared" si="2"/>
        <v>979000</v>
      </c>
      <c r="F11" s="82">
        <f t="shared" si="2"/>
        <v>1100000</v>
      </c>
      <c r="G11" s="82">
        <f t="shared" si="2"/>
        <v>1100000</v>
      </c>
      <c r="H11" s="82">
        <f t="shared" si="2"/>
        <v>1100000</v>
      </c>
    </row>
    <row r="12" spans="2:10" x14ac:dyDescent="0.25">
      <c r="B12" s="51" t="s">
        <v>71</v>
      </c>
      <c r="C12" s="52" t="s">
        <v>7</v>
      </c>
      <c r="D12" s="86">
        <f>+D13+D14+D15</f>
        <v>922860.2300000001</v>
      </c>
      <c r="E12" s="86">
        <f t="shared" ref="E12:H12" si="3">+E13+E14+E15</f>
        <v>979000</v>
      </c>
      <c r="F12" s="86">
        <f t="shared" si="3"/>
        <v>1100000</v>
      </c>
      <c r="G12" s="86">
        <f>+G13+G14+G15</f>
        <v>1100000</v>
      </c>
      <c r="H12" s="86">
        <f t="shared" si="3"/>
        <v>1100000</v>
      </c>
    </row>
    <row r="13" spans="2:10" x14ac:dyDescent="0.25">
      <c r="B13" s="51" t="s">
        <v>72</v>
      </c>
      <c r="C13" s="52" t="s">
        <v>8</v>
      </c>
      <c r="D13" s="83">
        <v>742750.81</v>
      </c>
      <c r="E13" s="83">
        <v>879000</v>
      </c>
      <c r="F13" s="126">
        <v>972500</v>
      </c>
      <c r="G13" s="83">
        <v>972500</v>
      </c>
      <c r="H13" s="83">
        <v>985500</v>
      </c>
    </row>
    <row r="14" spans="2:10" x14ac:dyDescent="0.25">
      <c r="B14" s="51" t="s">
        <v>73</v>
      </c>
      <c r="C14" s="52" t="s">
        <v>16</v>
      </c>
      <c r="D14" s="83">
        <v>178809.42</v>
      </c>
      <c r="E14" s="83">
        <v>99500</v>
      </c>
      <c r="F14" s="126">
        <v>126500</v>
      </c>
      <c r="G14" s="83">
        <v>126500</v>
      </c>
      <c r="H14" s="83">
        <v>113000</v>
      </c>
    </row>
    <row r="15" spans="2:10" x14ac:dyDescent="0.25">
      <c r="B15" s="51" t="s">
        <v>74</v>
      </c>
      <c r="C15" s="52" t="s">
        <v>76</v>
      </c>
      <c r="D15" s="83">
        <v>1300</v>
      </c>
      <c r="E15" s="83">
        <v>500</v>
      </c>
      <c r="F15" s="126">
        <v>1000</v>
      </c>
      <c r="G15" s="83">
        <v>1000</v>
      </c>
      <c r="H15" s="83">
        <v>1500</v>
      </c>
    </row>
    <row r="16" spans="2:10" ht="25.5" customHeight="1" x14ac:dyDescent="0.25">
      <c r="B16" s="71" t="s">
        <v>75</v>
      </c>
      <c r="C16" s="53" t="s">
        <v>94</v>
      </c>
      <c r="D16" s="87">
        <f>+D17+D27+D39+D45+D58+D63</f>
        <v>822249.28999999992</v>
      </c>
      <c r="E16" s="87">
        <f>+E17+E27+E39+E45+E58+E63</f>
        <v>1026000</v>
      </c>
      <c r="F16" s="87">
        <f>+F17+F27+F39+F45+F58+F63+F52+F55+F34</f>
        <v>708173</v>
      </c>
      <c r="G16" s="87">
        <f t="shared" ref="G16:H16" si="4">+G17+G27+G39+G45+G58+G63+G52+G55+G34</f>
        <v>694224</v>
      </c>
      <c r="H16" s="87">
        <f t="shared" si="4"/>
        <v>676965</v>
      </c>
    </row>
    <row r="17" spans="2:8" s="74" customFormat="1" x14ac:dyDescent="0.25">
      <c r="B17" s="72" t="s">
        <v>77</v>
      </c>
      <c r="C17" s="73" t="s">
        <v>96</v>
      </c>
      <c r="D17" s="82">
        <f>+D18+D24</f>
        <v>454121.91</v>
      </c>
      <c r="E17" s="82">
        <f>E18+E24</f>
        <v>477016</v>
      </c>
      <c r="F17" s="82">
        <f>+F18+F24</f>
        <v>472342</v>
      </c>
      <c r="G17" s="82">
        <f t="shared" ref="G17" si="5">+G18+G24</f>
        <v>482231</v>
      </c>
      <c r="H17" s="82">
        <f>+H18+H24</f>
        <v>510634</v>
      </c>
    </row>
    <row r="18" spans="2:8" x14ac:dyDescent="0.25">
      <c r="B18" s="51" t="s">
        <v>78</v>
      </c>
      <c r="C18" s="52" t="s">
        <v>7</v>
      </c>
      <c r="D18" s="83">
        <f>SUM(D19:D23)</f>
        <v>441409.3</v>
      </c>
      <c r="E18" s="83">
        <f>SUM(E19:E23)</f>
        <v>469116</v>
      </c>
      <c r="F18" s="83">
        <f>SUM(F19:F23)</f>
        <v>466742</v>
      </c>
      <c r="G18" s="83">
        <f t="shared" ref="G18:H18" si="6">SUM(G19:G23)</f>
        <v>472631</v>
      </c>
      <c r="H18" s="83">
        <f t="shared" si="6"/>
        <v>501034</v>
      </c>
    </row>
    <row r="19" spans="2:8" x14ac:dyDescent="0.25">
      <c r="B19" s="51" t="s">
        <v>79</v>
      </c>
      <c r="C19" s="52" t="s">
        <v>8</v>
      </c>
      <c r="D19" s="83">
        <v>234861.25</v>
      </c>
      <c r="E19" s="83">
        <v>240516</v>
      </c>
      <c r="F19" s="126">
        <f>240270-7763</f>
        <v>232507</v>
      </c>
      <c r="G19" s="83">
        <v>284031</v>
      </c>
      <c r="H19" s="83">
        <v>312434</v>
      </c>
    </row>
    <row r="20" spans="2:8" x14ac:dyDescent="0.25">
      <c r="B20" s="51" t="s">
        <v>80</v>
      </c>
      <c r="C20" s="52" t="s">
        <v>16</v>
      </c>
      <c r="D20" s="83">
        <v>192204.27</v>
      </c>
      <c r="E20" s="83">
        <v>211800</v>
      </c>
      <c r="F20" s="126">
        <v>216535</v>
      </c>
      <c r="G20" s="83">
        <v>170900</v>
      </c>
      <c r="H20" s="83">
        <v>170900</v>
      </c>
    </row>
    <row r="21" spans="2:8" x14ac:dyDescent="0.25">
      <c r="B21" s="51" t="s">
        <v>81</v>
      </c>
      <c r="C21" s="52" t="s">
        <v>76</v>
      </c>
      <c r="D21" s="83">
        <v>3375.56</v>
      </c>
      <c r="E21" s="83">
        <v>4300</v>
      </c>
      <c r="F21" s="126">
        <v>3700</v>
      </c>
      <c r="G21" s="83">
        <v>3700</v>
      </c>
      <c r="H21" s="83">
        <v>3700</v>
      </c>
    </row>
    <row r="22" spans="2:8" x14ac:dyDescent="0.25">
      <c r="B22" s="51" t="s">
        <v>82</v>
      </c>
      <c r="C22" s="52" t="s">
        <v>145</v>
      </c>
      <c r="D22" s="83">
        <v>7968.22</v>
      </c>
      <c r="E22" s="83">
        <v>9000</v>
      </c>
      <c r="F22" s="126">
        <v>9000</v>
      </c>
      <c r="G22" s="83">
        <v>9000</v>
      </c>
      <c r="H22" s="83">
        <v>9000</v>
      </c>
    </row>
    <row r="23" spans="2:8" x14ac:dyDescent="0.25">
      <c r="B23" s="51" t="s">
        <v>171</v>
      </c>
      <c r="C23" s="99" t="s">
        <v>158</v>
      </c>
      <c r="D23" s="83">
        <v>3000</v>
      </c>
      <c r="E23" s="83">
        <v>3500</v>
      </c>
      <c r="F23" s="126">
        <v>5000</v>
      </c>
      <c r="G23" s="83">
        <v>5000</v>
      </c>
      <c r="H23" s="83">
        <v>5000</v>
      </c>
    </row>
    <row r="24" spans="2:8" x14ac:dyDescent="0.25">
      <c r="B24" s="51" t="s">
        <v>83</v>
      </c>
      <c r="C24" s="52" t="s">
        <v>155</v>
      </c>
      <c r="D24" s="83">
        <f>+D25</f>
        <v>12712.61</v>
      </c>
      <c r="E24" s="83">
        <f>E25+E26</f>
        <v>7900</v>
      </c>
      <c r="F24" s="126">
        <v>5600</v>
      </c>
      <c r="G24" s="83">
        <f t="shared" ref="G24:H24" si="7">+G25</f>
        <v>9600</v>
      </c>
      <c r="H24" s="83">
        <f t="shared" si="7"/>
        <v>9600</v>
      </c>
    </row>
    <row r="25" spans="2:8" x14ac:dyDescent="0.25">
      <c r="B25" s="51" t="s">
        <v>84</v>
      </c>
      <c r="C25" s="52" t="s">
        <v>146</v>
      </c>
      <c r="D25" s="84">
        <v>12712.61</v>
      </c>
      <c r="E25" s="84">
        <v>4900</v>
      </c>
      <c r="F25" s="126">
        <v>5600</v>
      </c>
      <c r="G25" s="84">
        <v>9600</v>
      </c>
      <c r="H25" s="84">
        <v>9600</v>
      </c>
    </row>
    <row r="26" spans="2:8" x14ac:dyDescent="0.25">
      <c r="B26" s="51" t="s">
        <v>172</v>
      </c>
      <c r="C26" s="52" t="s">
        <v>147</v>
      </c>
      <c r="D26" s="84"/>
      <c r="E26" s="84">
        <v>3000</v>
      </c>
      <c r="F26" s="132"/>
      <c r="G26" s="84"/>
      <c r="H26" s="84"/>
    </row>
    <row r="27" spans="2:8" s="74" customFormat="1" x14ac:dyDescent="0.25">
      <c r="B27" s="72" t="s">
        <v>85</v>
      </c>
      <c r="C27" s="73" t="s">
        <v>98</v>
      </c>
      <c r="D27" s="85">
        <f>+D28</f>
        <v>22995.93</v>
      </c>
      <c r="E27" s="85">
        <f>E28+E32</f>
        <v>60514</v>
      </c>
      <c r="F27" s="85">
        <f t="shared" ref="F27:H27" si="8">+F28</f>
        <v>27200</v>
      </c>
      <c r="G27" s="85">
        <f t="shared" si="8"/>
        <v>28200</v>
      </c>
      <c r="H27" s="85">
        <f t="shared" si="8"/>
        <v>28200</v>
      </c>
    </row>
    <row r="28" spans="2:8" x14ac:dyDescent="0.25">
      <c r="B28" s="51" t="s">
        <v>78</v>
      </c>
      <c r="C28" s="52" t="s">
        <v>7</v>
      </c>
      <c r="D28" s="84">
        <f>+D29+D30+D31</f>
        <v>22995.93</v>
      </c>
      <c r="E28" s="84">
        <f>+E29+E30+E31</f>
        <v>59514</v>
      </c>
      <c r="F28" s="84">
        <f>+F29+F30+F31</f>
        <v>27200</v>
      </c>
      <c r="G28" s="84">
        <f t="shared" ref="G28:H28" si="9">+G29+G30+G31</f>
        <v>28200</v>
      </c>
      <c r="H28" s="84">
        <f t="shared" si="9"/>
        <v>28200</v>
      </c>
    </row>
    <row r="29" spans="2:8" x14ac:dyDescent="0.25">
      <c r="B29" s="51" t="s">
        <v>79</v>
      </c>
      <c r="C29" s="52" t="s">
        <v>8</v>
      </c>
      <c r="D29" s="84">
        <v>0</v>
      </c>
      <c r="E29" s="84">
        <v>0</v>
      </c>
      <c r="F29" s="84">
        <v>0</v>
      </c>
      <c r="G29" s="84">
        <v>0</v>
      </c>
      <c r="H29" s="84">
        <v>0</v>
      </c>
    </row>
    <row r="30" spans="2:8" x14ac:dyDescent="0.25">
      <c r="B30" s="51" t="s">
        <v>80</v>
      </c>
      <c r="C30" s="52" t="s">
        <v>16</v>
      </c>
      <c r="D30" s="84">
        <v>22430.5</v>
      </c>
      <c r="E30" s="84">
        <v>57514</v>
      </c>
      <c r="F30" s="127">
        <v>26200</v>
      </c>
      <c r="G30" s="128">
        <v>26200</v>
      </c>
      <c r="H30" s="128">
        <v>27200</v>
      </c>
    </row>
    <row r="31" spans="2:8" x14ac:dyDescent="0.25">
      <c r="B31" s="51" t="s">
        <v>82</v>
      </c>
      <c r="C31" s="52" t="s">
        <v>145</v>
      </c>
      <c r="D31" s="84">
        <v>565.42999999999995</v>
      </c>
      <c r="E31" s="84">
        <v>2000</v>
      </c>
      <c r="F31" s="127">
        <v>1000</v>
      </c>
      <c r="G31" s="128">
        <v>2000</v>
      </c>
      <c r="H31" s="128">
        <v>1000</v>
      </c>
    </row>
    <row r="32" spans="2:8" x14ac:dyDescent="0.25">
      <c r="B32" s="51" t="s">
        <v>83</v>
      </c>
      <c r="C32" s="52" t="s">
        <v>155</v>
      </c>
      <c r="D32" s="84"/>
      <c r="E32" s="84">
        <f>E33</f>
        <v>1000</v>
      </c>
      <c r="F32" s="133"/>
      <c r="G32" s="128"/>
      <c r="H32" s="128"/>
    </row>
    <row r="33" spans="2:8" x14ac:dyDescent="0.25">
      <c r="B33" s="51" t="s">
        <v>84</v>
      </c>
      <c r="C33" s="52" t="s">
        <v>146</v>
      </c>
      <c r="D33" s="84"/>
      <c r="E33" s="84">
        <v>1000</v>
      </c>
      <c r="F33" s="133"/>
      <c r="G33" s="128"/>
      <c r="H33" s="128"/>
    </row>
    <row r="34" spans="2:8" x14ac:dyDescent="0.25">
      <c r="B34" s="72" t="s">
        <v>191</v>
      </c>
      <c r="C34" s="120" t="s">
        <v>178</v>
      </c>
      <c r="D34" s="84">
        <v>0</v>
      </c>
      <c r="E34" s="84">
        <v>0</v>
      </c>
      <c r="F34" s="129">
        <f>+F35+F37</f>
        <v>100688</v>
      </c>
      <c r="G34" s="129">
        <f t="shared" ref="G34:H34" si="10">+G35+G37</f>
        <v>100688</v>
      </c>
      <c r="H34" s="129">
        <f t="shared" si="10"/>
        <v>100688</v>
      </c>
    </row>
    <row r="35" spans="2:8" x14ac:dyDescent="0.25">
      <c r="B35" s="51" t="s">
        <v>78</v>
      </c>
      <c r="C35" s="52" t="s">
        <v>7</v>
      </c>
      <c r="D35" s="84">
        <v>0</v>
      </c>
      <c r="E35" s="84">
        <v>0</v>
      </c>
      <c r="F35" s="128">
        <f>+F36</f>
        <v>20688</v>
      </c>
      <c r="G35" s="128">
        <f t="shared" ref="G35:H35" si="11">+G36</f>
        <v>20688</v>
      </c>
      <c r="H35" s="128">
        <f t="shared" si="11"/>
        <v>20688</v>
      </c>
    </row>
    <row r="36" spans="2:8" x14ac:dyDescent="0.25">
      <c r="B36" s="51" t="s">
        <v>80</v>
      </c>
      <c r="C36" s="52" t="s">
        <v>16</v>
      </c>
      <c r="D36" s="84">
        <v>0</v>
      </c>
      <c r="E36" s="84">
        <v>0</v>
      </c>
      <c r="F36" s="130">
        <v>20688</v>
      </c>
      <c r="G36" s="130">
        <v>20688</v>
      </c>
      <c r="H36" s="130">
        <v>20688</v>
      </c>
    </row>
    <row r="37" spans="2:8" x14ac:dyDescent="0.25">
      <c r="B37" s="51" t="s">
        <v>83</v>
      </c>
      <c r="C37" s="52" t="s">
        <v>155</v>
      </c>
      <c r="D37" s="84">
        <v>0</v>
      </c>
      <c r="E37" s="84">
        <v>0</v>
      </c>
      <c r="F37" s="128">
        <f>+F38</f>
        <v>80000</v>
      </c>
      <c r="G37" s="128">
        <f t="shared" ref="G37:H37" si="12">+G38</f>
        <v>80000</v>
      </c>
      <c r="H37" s="128">
        <f t="shared" si="12"/>
        <v>80000</v>
      </c>
    </row>
    <row r="38" spans="2:8" x14ac:dyDescent="0.25">
      <c r="B38" s="51" t="s">
        <v>172</v>
      </c>
      <c r="C38" s="52" t="s">
        <v>147</v>
      </c>
      <c r="D38" s="84">
        <v>0</v>
      </c>
      <c r="E38" s="84">
        <v>0</v>
      </c>
      <c r="F38" s="130">
        <v>80000</v>
      </c>
      <c r="G38" s="130">
        <v>80000</v>
      </c>
      <c r="H38" s="130">
        <v>80000</v>
      </c>
    </row>
    <row r="39" spans="2:8" s="74" customFormat="1" x14ac:dyDescent="0.25">
      <c r="B39" s="72" t="s">
        <v>86</v>
      </c>
      <c r="C39" s="73" t="s">
        <v>100</v>
      </c>
      <c r="D39" s="85">
        <f>+D40+D43</f>
        <v>59816.82</v>
      </c>
      <c r="E39" s="85">
        <f t="shared" ref="E39:H39" si="13">+E40+E43</f>
        <v>90437</v>
      </c>
      <c r="F39" s="85">
        <f>+F40+F43</f>
        <v>55761</v>
      </c>
      <c r="G39" s="85">
        <f t="shared" si="13"/>
        <v>38486</v>
      </c>
      <c r="H39" s="85">
        <f t="shared" si="13"/>
        <v>0</v>
      </c>
    </row>
    <row r="40" spans="2:8" x14ac:dyDescent="0.25">
      <c r="B40" s="51" t="s">
        <v>78</v>
      </c>
      <c r="C40" s="52" t="s">
        <v>7</v>
      </c>
      <c r="D40" s="84">
        <f>+D41+D42</f>
        <v>59816.82</v>
      </c>
      <c r="E40" s="84">
        <f t="shared" ref="E40:H40" si="14">+E41+E42</f>
        <v>90437</v>
      </c>
      <c r="F40" s="84">
        <f t="shared" si="14"/>
        <v>55761</v>
      </c>
      <c r="G40" s="84">
        <f t="shared" si="14"/>
        <v>38486</v>
      </c>
      <c r="H40" s="84">
        <f t="shared" si="14"/>
        <v>0</v>
      </c>
    </row>
    <row r="41" spans="2:8" x14ac:dyDescent="0.25">
      <c r="B41" s="51" t="s">
        <v>79</v>
      </c>
      <c r="C41" s="52" t="s">
        <v>8</v>
      </c>
      <c r="D41" s="84">
        <v>31525.78</v>
      </c>
      <c r="E41" s="84">
        <v>35893</v>
      </c>
      <c r="F41" s="84">
        <v>30370</v>
      </c>
      <c r="G41" s="84">
        <v>17340</v>
      </c>
      <c r="H41" s="84">
        <v>0</v>
      </c>
    </row>
    <row r="42" spans="2:8" x14ac:dyDescent="0.25">
      <c r="B42" s="51" t="s">
        <v>80</v>
      </c>
      <c r="C42" s="52" t="s">
        <v>16</v>
      </c>
      <c r="D42" s="84">
        <v>28291.040000000001</v>
      </c>
      <c r="E42" s="84">
        <v>54544</v>
      </c>
      <c r="F42" s="84">
        <v>25391</v>
      </c>
      <c r="G42" s="84">
        <v>21146</v>
      </c>
      <c r="H42" s="84">
        <v>0</v>
      </c>
    </row>
    <row r="43" spans="2:8" x14ac:dyDescent="0.25">
      <c r="B43" s="51" t="s">
        <v>83</v>
      </c>
      <c r="C43" s="52" t="s">
        <v>155</v>
      </c>
      <c r="D43" s="84">
        <f>+D44</f>
        <v>0</v>
      </c>
      <c r="E43" s="84">
        <f t="shared" ref="E43:H43" si="15">+E44</f>
        <v>0</v>
      </c>
      <c r="F43" s="84">
        <f t="shared" si="15"/>
        <v>0</v>
      </c>
      <c r="G43" s="84">
        <f t="shared" si="15"/>
        <v>0</v>
      </c>
      <c r="H43" s="84">
        <f t="shared" si="15"/>
        <v>0</v>
      </c>
    </row>
    <row r="44" spans="2:8" x14ac:dyDescent="0.25">
      <c r="B44" s="51" t="s">
        <v>84</v>
      </c>
      <c r="C44" s="52" t="s">
        <v>146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</row>
    <row r="45" spans="2:8" s="74" customFormat="1" x14ac:dyDescent="0.25">
      <c r="B45" s="72" t="s">
        <v>87</v>
      </c>
      <c r="C45" s="73" t="s">
        <v>101</v>
      </c>
      <c r="D45" s="85">
        <f>+D46+D49</f>
        <v>274447.23</v>
      </c>
      <c r="E45" s="85">
        <f>E46+E49</f>
        <v>386754</v>
      </c>
      <c r="F45" s="85">
        <f>+F46+F49</f>
        <v>36429</v>
      </c>
      <c r="G45" s="85">
        <f>+G46+G49</f>
        <v>28866</v>
      </c>
      <c r="H45" s="85">
        <f>+H46+H49</f>
        <v>21075</v>
      </c>
    </row>
    <row r="46" spans="2:8" x14ac:dyDescent="0.25">
      <c r="B46" s="51" t="s">
        <v>78</v>
      </c>
      <c r="C46" s="52" t="s">
        <v>7</v>
      </c>
      <c r="D46" s="84">
        <f>+D47+D48</f>
        <v>116689.89000000001</v>
      </c>
      <c r="E46" s="84">
        <f t="shared" ref="E46:H46" si="16">+E47+E48</f>
        <v>192950</v>
      </c>
      <c r="F46" s="84">
        <f t="shared" si="16"/>
        <v>36429</v>
      </c>
      <c r="G46" s="84">
        <f t="shared" si="16"/>
        <v>28866</v>
      </c>
      <c r="H46" s="84">
        <f t="shared" si="16"/>
        <v>21075</v>
      </c>
    </row>
    <row r="47" spans="2:8" x14ac:dyDescent="0.25">
      <c r="B47" s="51" t="s">
        <v>79</v>
      </c>
      <c r="C47" s="52" t="s">
        <v>8</v>
      </c>
      <c r="D47" s="84">
        <v>44163.15</v>
      </c>
      <c r="E47" s="84">
        <v>22000</v>
      </c>
      <c r="F47" s="84">
        <f>25553+7763</f>
        <v>33316</v>
      </c>
      <c r="G47" s="84">
        <v>24753</v>
      </c>
      <c r="H47" s="84">
        <v>17764</v>
      </c>
    </row>
    <row r="48" spans="2:8" x14ac:dyDescent="0.25">
      <c r="B48" s="51" t="s">
        <v>80</v>
      </c>
      <c r="C48" s="52" t="s">
        <v>16</v>
      </c>
      <c r="D48" s="84">
        <v>72526.740000000005</v>
      </c>
      <c r="E48" s="84">
        <v>170950</v>
      </c>
      <c r="F48" s="84">
        <v>3113</v>
      </c>
      <c r="G48" s="84">
        <v>4113</v>
      </c>
      <c r="H48" s="84">
        <v>3311</v>
      </c>
    </row>
    <row r="49" spans="2:8" x14ac:dyDescent="0.25">
      <c r="B49" s="51" t="s">
        <v>83</v>
      </c>
      <c r="C49" s="52" t="s">
        <v>155</v>
      </c>
      <c r="D49" s="84">
        <f>+D50+D51</f>
        <v>157757.34</v>
      </c>
      <c r="E49" s="84">
        <f>+E50+E51</f>
        <v>193804</v>
      </c>
      <c r="F49" s="84">
        <f>+F50+F51</f>
        <v>0</v>
      </c>
      <c r="G49" s="84">
        <f t="shared" ref="G49:H49" si="17">+G50+G51</f>
        <v>0</v>
      </c>
      <c r="H49" s="84">
        <f t="shared" si="17"/>
        <v>0</v>
      </c>
    </row>
    <row r="50" spans="2:8" x14ac:dyDescent="0.25">
      <c r="B50" s="51" t="s">
        <v>84</v>
      </c>
      <c r="C50" s="52" t="s">
        <v>146</v>
      </c>
      <c r="D50" s="84">
        <v>96279.8</v>
      </c>
      <c r="E50" s="84">
        <v>162000</v>
      </c>
      <c r="F50" s="84">
        <v>0</v>
      </c>
      <c r="G50" s="84">
        <v>0</v>
      </c>
      <c r="H50" s="84">
        <v>0</v>
      </c>
    </row>
    <row r="51" spans="2:8" x14ac:dyDescent="0.25">
      <c r="B51" s="51" t="s">
        <v>172</v>
      </c>
      <c r="C51" s="99" t="s">
        <v>173</v>
      </c>
      <c r="D51" s="84">
        <v>61477.54</v>
      </c>
      <c r="E51" s="84">
        <v>31804</v>
      </c>
      <c r="F51" s="84">
        <v>0</v>
      </c>
      <c r="G51" s="84">
        <v>0</v>
      </c>
      <c r="H51" s="84">
        <v>0</v>
      </c>
    </row>
    <row r="52" spans="2:8" x14ac:dyDescent="0.25">
      <c r="B52" s="72" t="s">
        <v>192</v>
      </c>
      <c r="C52" s="120" t="s">
        <v>179</v>
      </c>
      <c r="D52" s="84">
        <v>0</v>
      </c>
      <c r="E52" s="84">
        <v>0</v>
      </c>
      <c r="F52" s="85">
        <f>+F53</f>
        <v>4000</v>
      </c>
      <c r="G52" s="85">
        <f t="shared" ref="G52:H53" si="18">+G53</f>
        <v>4000</v>
      </c>
      <c r="H52" s="85">
        <f t="shared" si="18"/>
        <v>4315</v>
      </c>
    </row>
    <row r="53" spans="2:8" x14ac:dyDescent="0.25">
      <c r="B53" s="51" t="s">
        <v>78</v>
      </c>
      <c r="C53" s="52" t="s">
        <v>7</v>
      </c>
      <c r="D53" s="84">
        <v>0</v>
      </c>
      <c r="E53" s="84">
        <v>0</v>
      </c>
      <c r="F53" s="84">
        <f>+F54</f>
        <v>4000</v>
      </c>
      <c r="G53" s="84">
        <f t="shared" si="18"/>
        <v>4000</v>
      </c>
      <c r="H53" s="84">
        <f t="shared" si="18"/>
        <v>4315</v>
      </c>
    </row>
    <row r="54" spans="2:8" x14ac:dyDescent="0.25">
      <c r="B54" s="51" t="s">
        <v>80</v>
      </c>
      <c r="C54" s="52" t="s">
        <v>16</v>
      </c>
      <c r="D54" s="84">
        <v>0</v>
      </c>
      <c r="E54" s="84">
        <v>0</v>
      </c>
      <c r="F54" s="84">
        <v>4000</v>
      </c>
      <c r="G54" s="84">
        <v>4000</v>
      </c>
      <c r="H54" s="84">
        <v>4315</v>
      </c>
    </row>
    <row r="55" spans="2:8" ht="26.25" x14ac:dyDescent="0.25">
      <c r="B55" s="72" t="s">
        <v>193</v>
      </c>
      <c r="C55" s="120" t="s">
        <v>180</v>
      </c>
      <c r="D55" s="84">
        <v>0</v>
      </c>
      <c r="E55" s="84">
        <v>0</v>
      </c>
      <c r="F55" s="85">
        <f>+F56</f>
        <v>2753</v>
      </c>
      <c r="G55" s="85">
        <f t="shared" ref="G55:H56" si="19">+G56</f>
        <v>2753</v>
      </c>
      <c r="H55" s="85">
        <f t="shared" si="19"/>
        <v>2753</v>
      </c>
    </row>
    <row r="56" spans="2:8" x14ac:dyDescent="0.25">
      <c r="B56" s="51" t="s">
        <v>78</v>
      </c>
      <c r="C56" s="52" t="s">
        <v>7</v>
      </c>
      <c r="D56" s="84">
        <v>0</v>
      </c>
      <c r="E56" s="84">
        <v>0</v>
      </c>
      <c r="F56" s="84">
        <f>+F57</f>
        <v>2753</v>
      </c>
      <c r="G56" s="84">
        <f t="shared" si="19"/>
        <v>2753</v>
      </c>
      <c r="H56" s="84">
        <f t="shared" si="19"/>
        <v>2753</v>
      </c>
    </row>
    <row r="57" spans="2:8" x14ac:dyDescent="0.25">
      <c r="B57" s="51" t="s">
        <v>80</v>
      </c>
      <c r="C57" s="52" t="s">
        <v>16</v>
      </c>
      <c r="D57" s="84">
        <v>0</v>
      </c>
      <c r="E57" s="84">
        <v>0</v>
      </c>
      <c r="F57" s="84">
        <v>2753</v>
      </c>
      <c r="G57" s="84">
        <v>2753</v>
      </c>
      <c r="H57" s="84">
        <v>2753</v>
      </c>
    </row>
    <row r="58" spans="2:8" s="74" customFormat="1" x14ac:dyDescent="0.25">
      <c r="B58" s="72" t="s">
        <v>88</v>
      </c>
      <c r="C58" s="73" t="s">
        <v>103</v>
      </c>
      <c r="D58" s="85">
        <f>+D59+D61</f>
        <v>3042.36</v>
      </c>
      <c r="E58" s="85">
        <f>+E59+E61</f>
        <v>6279</v>
      </c>
      <c r="F58" s="85">
        <f>+F59+F61</f>
        <v>3000</v>
      </c>
      <c r="G58" s="85">
        <f>+G59+G61</f>
        <v>3000</v>
      </c>
      <c r="H58" s="85">
        <f>+H59+H61</f>
        <v>3300</v>
      </c>
    </row>
    <row r="59" spans="2:8" x14ac:dyDescent="0.25">
      <c r="B59" s="51" t="s">
        <v>78</v>
      </c>
      <c r="C59" s="52" t="s">
        <v>7</v>
      </c>
      <c r="D59" s="84">
        <f>+D60</f>
        <v>3042.36</v>
      </c>
      <c r="E59" s="84">
        <f t="shared" ref="E59:H59" si="20">+E60</f>
        <v>6279</v>
      </c>
      <c r="F59" s="84">
        <f t="shared" si="20"/>
        <v>3000</v>
      </c>
      <c r="G59" s="84">
        <f t="shared" si="20"/>
        <v>3000</v>
      </c>
      <c r="H59" s="84">
        <f t="shared" si="20"/>
        <v>3300</v>
      </c>
    </row>
    <row r="60" spans="2:8" x14ac:dyDescent="0.25">
      <c r="B60" s="51" t="s">
        <v>80</v>
      </c>
      <c r="C60" s="52" t="s">
        <v>16</v>
      </c>
      <c r="D60" s="84">
        <v>3042.36</v>
      </c>
      <c r="E60" s="84">
        <v>6279</v>
      </c>
      <c r="F60" s="84">
        <v>3000</v>
      </c>
      <c r="G60" s="84">
        <v>3000</v>
      </c>
      <c r="H60" s="84">
        <v>3300</v>
      </c>
    </row>
    <row r="61" spans="2:8" x14ac:dyDescent="0.25">
      <c r="B61" s="51" t="s">
        <v>83</v>
      </c>
      <c r="C61" s="52" t="s">
        <v>155</v>
      </c>
      <c r="D61" s="84">
        <f>+D62</f>
        <v>0</v>
      </c>
      <c r="E61" s="84">
        <f t="shared" ref="E61:H61" si="21">+E62</f>
        <v>0</v>
      </c>
      <c r="F61" s="84">
        <f t="shared" si="21"/>
        <v>0</v>
      </c>
      <c r="G61" s="84">
        <f t="shared" si="21"/>
        <v>0</v>
      </c>
      <c r="H61" s="84">
        <f t="shared" si="21"/>
        <v>0</v>
      </c>
    </row>
    <row r="62" spans="2:8" x14ac:dyDescent="0.25">
      <c r="B62" s="51" t="s">
        <v>84</v>
      </c>
      <c r="C62" s="52" t="s">
        <v>146</v>
      </c>
      <c r="D62" s="84">
        <v>0</v>
      </c>
      <c r="E62" s="84"/>
      <c r="F62" s="84">
        <v>0</v>
      </c>
      <c r="G62" s="84">
        <v>0</v>
      </c>
      <c r="H62" s="84">
        <v>0</v>
      </c>
    </row>
    <row r="63" spans="2:8" s="74" customFormat="1" ht="39" x14ac:dyDescent="0.25">
      <c r="B63" s="72" t="s">
        <v>89</v>
      </c>
      <c r="C63" s="73" t="s">
        <v>105</v>
      </c>
      <c r="D63" s="85">
        <f>+D64</f>
        <v>7825.0400000000009</v>
      </c>
      <c r="E63" s="85">
        <f t="shared" ref="E63:H63" si="22">+E64</f>
        <v>5000</v>
      </c>
      <c r="F63" s="85">
        <f t="shared" si="22"/>
        <v>6000</v>
      </c>
      <c r="G63" s="85">
        <f t="shared" si="22"/>
        <v>6000</v>
      </c>
      <c r="H63" s="85">
        <f t="shared" si="22"/>
        <v>6000</v>
      </c>
    </row>
    <row r="64" spans="2:8" x14ac:dyDescent="0.25">
      <c r="B64" s="51" t="s">
        <v>83</v>
      </c>
      <c r="C64" s="52" t="s">
        <v>155</v>
      </c>
      <c r="D64" s="84">
        <f>+D65+D66</f>
        <v>7825.0400000000009</v>
      </c>
      <c r="E64" s="84">
        <f>+E65+E66</f>
        <v>5000</v>
      </c>
      <c r="F64" s="84">
        <f>+F65+F66</f>
        <v>6000</v>
      </c>
      <c r="G64" s="84">
        <f t="shared" ref="G64:H64" si="23">+G65+G66</f>
        <v>6000</v>
      </c>
      <c r="H64" s="84">
        <f t="shared" si="23"/>
        <v>6000</v>
      </c>
    </row>
    <row r="65" spans="2:8" x14ac:dyDescent="0.25">
      <c r="B65" s="51" t="s">
        <v>84</v>
      </c>
      <c r="C65" s="52" t="s">
        <v>146</v>
      </c>
      <c r="D65" s="84">
        <v>629.48</v>
      </c>
      <c r="E65" s="84">
        <v>3000</v>
      </c>
      <c r="F65" s="84">
        <v>3000</v>
      </c>
      <c r="G65" s="84">
        <v>3000</v>
      </c>
      <c r="H65" s="84">
        <v>3000</v>
      </c>
    </row>
    <row r="66" spans="2:8" x14ac:dyDescent="0.25">
      <c r="B66" s="51" t="s">
        <v>172</v>
      </c>
      <c r="C66" s="99" t="s">
        <v>173</v>
      </c>
      <c r="D66" s="84">
        <v>7195.56</v>
      </c>
      <c r="E66" s="84">
        <v>2000</v>
      </c>
      <c r="F66" s="84">
        <v>3000</v>
      </c>
      <c r="G66" s="84">
        <v>3000</v>
      </c>
      <c r="H66" s="84">
        <v>3000</v>
      </c>
    </row>
  </sheetData>
  <autoFilter ref="B10:H66" xr:uid="{00000000-0001-0000-0600-000000000000}"/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A345-DA71-4E71-B3A3-8D69485A3FF0}">
  <dimension ref="A1:E159"/>
  <sheetViews>
    <sheetView showGridLines="0" tabSelected="1" topLeftCell="A131" workbookViewId="0">
      <selection activeCell="D170" sqref="D170"/>
    </sheetView>
  </sheetViews>
  <sheetFormatPr defaultRowHeight="11.25" x14ac:dyDescent="0.15"/>
  <cols>
    <col min="1" max="1" width="56" style="81" customWidth="1"/>
    <col min="2" max="2" width="16.140625" style="81" customWidth="1"/>
    <col min="3" max="3" width="16.28515625" style="81" customWidth="1"/>
    <col min="4" max="4" width="16.140625" style="81" customWidth="1"/>
    <col min="5" max="5" width="15.85546875" style="118" customWidth="1"/>
    <col min="6" max="16384" width="9.140625" style="81"/>
  </cols>
  <sheetData>
    <row r="1" spans="1:5" s="77" customFormat="1" ht="28.5" customHeight="1" x14ac:dyDescent="0.15">
      <c r="A1" s="100" t="s">
        <v>160</v>
      </c>
      <c r="B1" s="100" t="s">
        <v>161</v>
      </c>
      <c r="C1" s="100" t="s">
        <v>162</v>
      </c>
      <c r="D1" s="100" t="s">
        <v>163</v>
      </c>
      <c r="E1" s="100" t="s">
        <v>175</v>
      </c>
    </row>
    <row r="2" spans="1:5" s="78" customFormat="1" ht="12.75" x14ac:dyDescent="0.2">
      <c r="A2" s="101" t="s">
        <v>164</v>
      </c>
      <c r="B2" s="102">
        <f>B3</f>
        <v>2005000</v>
      </c>
      <c r="C2" s="102">
        <f t="shared" ref="C2:E4" si="0">C3</f>
        <v>1808173</v>
      </c>
      <c r="D2" s="102">
        <f t="shared" si="0"/>
        <v>1794224</v>
      </c>
      <c r="E2" s="102">
        <f t="shared" si="0"/>
        <v>1776965</v>
      </c>
    </row>
    <row r="3" spans="1:5" s="79" customFormat="1" ht="25.5" x14ac:dyDescent="0.2">
      <c r="A3" s="103" t="s">
        <v>165</v>
      </c>
      <c r="B3" s="104">
        <f>B4</f>
        <v>2005000</v>
      </c>
      <c r="C3" s="104">
        <f>C4</f>
        <v>1808173</v>
      </c>
      <c r="D3" s="104">
        <f t="shared" si="0"/>
        <v>1794224</v>
      </c>
      <c r="E3" s="104">
        <f t="shared" si="0"/>
        <v>1776965</v>
      </c>
    </row>
    <row r="4" spans="1:5" s="79" customFormat="1" ht="12.75" x14ac:dyDescent="0.2">
      <c r="A4" s="103" t="s">
        <v>166</v>
      </c>
      <c r="B4" s="104">
        <f>B5</f>
        <v>2005000</v>
      </c>
      <c r="C4" s="104">
        <f>C5</f>
        <v>1808173</v>
      </c>
      <c r="D4" s="104">
        <f t="shared" si="0"/>
        <v>1794224</v>
      </c>
      <c r="E4" s="104">
        <f t="shared" si="0"/>
        <v>1776965</v>
      </c>
    </row>
    <row r="5" spans="1:5" s="80" customFormat="1" ht="12.75" x14ac:dyDescent="0.2">
      <c r="A5" s="105" t="s">
        <v>167</v>
      </c>
      <c r="B5" s="106">
        <f>B6</f>
        <v>2005000</v>
      </c>
      <c r="C5" s="106">
        <f>C6</f>
        <v>1808173</v>
      </c>
      <c r="D5" s="106">
        <f>D6</f>
        <v>1794224</v>
      </c>
      <c r="E5" s="106">
        <f>E9+E34</f>
        <v>1776965</v>
      </c>
    </row>
    <row r="6" spans="1:5" s="80" customFormat="1" ht="12.75" x14ac:dyDescent="0.2">
      <c r="A6" s="108" t="s">
        <v>168</v>
      </c>
      <c r="B6" s="109">
        <f>B7+B36</f>
        <v>2005000</v>
      </c>
      <c r="C6" s="109">
        <f>C7+C34</f>
        <v>1808173</v>
      </c>
      <c r="D6" s="109">
        <f>D7+D34</f>
        <v>1794224</v>
      </c>
      <c r="E6" s="109">
        <f>E10+E34</f>
        <v>1776965</v>
      </c>
    </row>
    <row r="7" spans="1:5" s="80" customFormat="1" ht="12.75" x14ac:dyDescent="0.2">
      <c r="A7" s="110" t="s">
        <v>91</v>
      </c>
      <c r="B7" s="109">
        <f>B8</f>
        <v>979000</v>
      </c>
      <c r="C7" s="109">
        <f t="shared" ref="C7:E9" si="1">C8</f>
        <v>1100000</v>
      </c>
      <c r="D7" s="109">
        <f t="shared" si="1"/>
        <v>1100000</v>
      </c>
      <c r="E7" s="109">
        <f>E8</f>
        <v>1100000</v>
      </c>
    </row>
    <row r="8" spans="1:5" s="80" customFormat="1" ht="12.75" x14ac:dyDescent="0.2">
      <c r="A8" s="105" t="s">
        <v>154</v>
      </c>
      <c r="B8" s="106">
        <f>B9</f>
        <v>979000</v>
      </c>
      <c r="C8" s="106">
        <f t="shared" si="1"/>
        <v>1100000</v>
      </c>
      <c r="D8" s="106">
        <f t="shared" si="1"/>
        <v>1100000</v>
      </c>
      <c r="E8" s="106">
        <f t="shared" si="1"/>
        <v>1100000</v>
      </c>
    </row>
    <row r="9" spans="1:5" s="80" customFormat="1" ht="12.75" x14ac:dyDescent="0.2">
      <c r="A9" s="111" t="s">
        <v>169</v>
      </c>
      <c r="B9" s="112">
        <f>B10</f>
        <v>979000</v>
      </c>
      <c r="C9" s="112">
        <f t="shared" si="1"/>
        <v>1100000</v>
      </c>
      <c r="D9" s="112">
        <f t="shared" si="1"/>
        <v>1100000</v>
      </c>
      <c r="E9" s="113">
        <f t="shared" si="1"/>
        <v>1100000</v>
      </c>
    </row>
    <row r="10" spans="1:5" s="80" customFormat="1" ht="12.75" x14ac:dyDescent="0.2">
      <c r="A10" s="111" t="s">
        <v>93</v>
      </c>
      <c r="B10" s="112">
        <f>SUM(B11:B33)</f>
        <v>979000</v>
      </c>
      <c r="C10" s="121">
        <f>SUM(C11:C33)</f>
        <v>1100000</v>
      </c>
      <c r="D10" s="121">
        <f>SUM(D11:D33)</f>
        <v>1100000</v>
      </c>
      <c r="E10" s="121">
        <f>SUM(E11:E33)</f>
        <v>1100000</v>
      </c>
    </row>
    <row r="11" spans="1:5" s="80" customFormat="1" ht="12.75" x14ac:dyDescent="0.2">
      <c r="A11" s="114" t="s">
        <v>106</v>
      </c>
      <c r="B11" s="106">
        <v>729000</v>
      </c>
      <c r="C11" s="106">
        <f>805000-7000</f>
        <v>798000</v>
      </c>
      <c r="D11" s="106">
        <f>805000-7000</f>
        <v>798000</v>
      </c>
      <c r="E11" s="106">
        <v>805000</v>
      </c>
    </row>
    <row r="12" spans="1:5" s="80" customFormat="1" ht="12.75" x14ac:dyDescent="0.2">
      <c r="A12" s="114" t="s">
        <v>107</v>
      </c>
      <c r="B12" s="106">
        <v>21000</v>
      </c>
      <c r="C12" s="106">
        <f>21500-1000</f>
        <v>20500</v>
      </c>
      <c r="D12" s="106">
        <f>21500-1000</f>
        <v>20500</v>
      </c>
      <c r="E12" s="106">
        <v>21500</v>
      </c>
    </row>
    <row r="13" spans="1:5" s="80" customFormat="1" ht="12.75" x14ac:dyDescent="0.2">
      <c r="A13" s="114" t="s">
        <v>108</v>
      </c>
      <c r="B13" s="106">
        <v>129000</v>
      </c>
      <c r="C13" s="106">
        <f>159000-5000</f>
        <v>154000</v>
      </c>
      <c r="D13" s="106">
        <f>159000-5000</f>
        <v>154000</v>
      </c>
      <c r="E13" s="106">
        <v>159000</v>
      </c>
    </row>
    <row r="14" spans="1:5" s="80" customFormat="1" ht="12.75" x14ac:dyDescent="0.2">
      <c r="A14" s="114" t="s">
        <v>109</v>
      </c>
      <c r="B14" s="106">
        <v>2000</v>
      </c>
      <c r="C14" s="106">
        <f>2000-800</f>
        <v>1200</v>
      </c>
      <c r="D14" s="106">
        <f>2000-800</f>
        <v>1200</v>
      </c>
      <c r="E14" s="107">
        <v>3500</v>
      </c>
    </row>
    <row r="15" spans="1:5" s="80" customFormat="1" ht="25.5" x14ac:dyDescent="0.2">
      <c r="A15" s="114" t="s">
        <v>110</v>
      </c>
      <c r="B15" s="106">
        <v>27000</v>
      </c>
      <c r="C15" s="106">
        <f>30000-2000</f>
        <v>28000</v>
      </c>
      <c r="D15" s="106">
        <f>30000-2000</f>
        <v>28000</v>
      </c>
      <c r="E15" s="107">
        <v>30000</v>
      </c>
    </row>
    <row r="16" spans="1:5" s="80" customFormat="1" ht="12.75" x14ac:dyDescent="0.2">
      <c r="A16" s="114" t="s">
        <v>111</v>
      </c>
      <c r="B16" s="115">
        <v>500</v>
      </c>
      <c r="C16" s="106">
        <v>1000</v>
      </c>
      <c r="D16" s="106">
        <v>1000</v>
      </c>
      <c r="E16" s="107">
        <v>2500</v>
      </c>
    </row>
    <row r="17" spans="1:5" s="80" customFormat="1" ht="12.75" x14ac:dyDescent="0.2">
      <c r="A17" s="114" t="s">
        <v>112</v>
      </c>
      <c r="B17" s="115">
        <v>500</v>
      </c>
      <c r="C17" s="106">
        <v>1000</v>
      </c>
      <c r="D17" s="106">
        <v>1000</v>
      </c>
      <c r="E17" s="107">
        <v>2500</v>
      </c>
    </row>
    <row r="18" spans="1:5" s="80" customFormat="1" ht="12.75" x14ac:dyDescent="0.2">
      <c r="A18" s="114" t="s">
        <v>113</v>
      </c>
      <c r="B18" s="106">
        <v>15000</v>
      </c>
      <c r="C18" s="106">
        <v>20000</v>
      </c>
      <c r="D18" s="106">
        <v>20000</v>
      </c>
      <c r="E18" s="107">
        <v>21000</v>
      </c>
    </row>
    <row r="19" spans="1:5" s="80" customFormat="1" ht="25.5" x14ac:dyDescent="0.2">
      <c r="A19" s="114" t="s">
        <v>114</v>
      </c>
      <c r="B19" s="106">
        <v>5000</v>
      </c>
      <c r="C19" s="106">
        <v>2000</v>
      </c>
      <c r="D19" s="106">
        <v>2000</v>
      </c>
      <c r="E19" s="107">
        <v>4000</v>
      </c>
    </row>
    <row r="20" spans="1:5" s="80" customFormat="1" ht="12.75" x14ac:dyDescent="0.2">
      <c r="A20" s="114" t="s">
        <v>115</v>
      </c>
      <c r="B20" s="115">
        <v>500</v>
      </c>
      <c r="C20" s="106">
        <v>2000</v>
      </c>
      <c r="D20" s="106">
        <v>2000</v>
      </c>
      <c r="E20" s="107">
        <v>2000</v>
      </c>
    </row>
    <row r="21" spans="1:5" s="80" customFormat="1" ht="12.75" x14ac:dyDescent="0.2">
      <c r="A21" s="114" t="s">
        <v>116</v>
      </c>
      <c r="B21" s="106">
        <v>2000</v>
      </c>
      <c r="C21" s="106">
        <f>4000-1000</f>
        <v>3000</v>
      </c>
      <c r="D21" s="106">
        <f>4000-1000</f>
        <v>3000</v>
      </c>
      <c r="E21" s="107">
        <v>4500</v>
      </c>
    </row>
    <row r="22" spans="1:5" s="80" customFormat="1" ht="12.75" x14ac:dyDescent="0.2">
      <c r="A22" s="114" t="s">
        <v>117</v>
      </c>
      <c r="B22" s="106">
        <v>20000</v>
      </c>
      <c r="C22" s="106">
        <v>30000</v>
      </c>
      <c r="D22" s="106">
        <v>30000</v>
      </c>
      <c r="E22" s="107">
        <f>10000-4500</f>
        <v>5500</v>
      </c>
    </row>
    <row r="23" spans="1:5" s="80" customFormat="1" ht="12.75" x14ac:dyDescent="0.2">
      <c r="A23" s="114" t="s">
        <v>118</v>
      </c>
      <c r="B23" s="115">
        <v>500</v>
      </c>
      <c r="C23" s="106">
        <v>1000</v>
      </c>
      <c r="D23" s="106">
        <v>1000</v>
      </c>
      <c r="E23" s="107">
        <v>2000</v>
      </c>
    </row>
    <row r="24" spans="1:5" s="80" customFormat="1" ht="12.75" x14ac:dyDescent="0.2">
      <c r="A24" s="114" t="s">
        <v>119</v>
      </c>
      <c r="B24" s="115">
        <v>500</v>
      </c>
      <c r="C24" s="106">
        <v>2000</v>
      </c>
      <c r="D24" s="106">
        <v>2000</v>
      </c>
      <c r="E24" s="107">
        <v>2000</v>
      </c>
    </row>
    <row r="25" spans="1:5" s="80" customFormat="1" ht="12.75" x14ac:dyDescent="0.2">
      <c r="A25" s="114" t="s">
        <v>120</v>
      </c>
      <c r="B25" s="115">
        <v>500</v>
      </c>
      <c r="C25" s="106">
        <v>1000</v>
      </c>
      <c r="D25" s="106">
        <v>1000</v>
      </c>
      <c r="E25" s="107">
        <v>1000</v>
      </c>
    </row>
    <row r="26" spans="1:5" s="80" customFormat="1" ht="12.75" x14ac:dyDescent="0.2">
      <c r="A26" s="114" t="s">
        <v>121</v>
      </c>
      <c r="B26" s="106">
        <v>1000</v>
      </c>
      <c r="C26" s="106">
        <v>2700</v>
      </c>
      <c r="D26" s="106">
        <v>2700</v>
      </c>
      <c r="E26" s="107">
        <v>3500</v>
      </c>
    </row>
    <row r="27" spans="1:5" s="80" customFormat="1" ht="12.75" x14ac:dyDescent="0.2">
      <c r="A27" s="114" t="s">
        <v>122</v>
      </c>
      <c r="B27" s="115">
        <v>8500</v>
      </c>
      <c r="C27" s="106">
        <v>3000</v>
      </c>
      <c r="D27" s="106">
        <v>3000</v>
      </c>
      <c r="E27" s="107">
        <v>4000</v>
      </c>
    </row>
    <row r="28" spans="1:5" s="80" customFormat="1" ht="12.75" x14ac:dyDescent="0.2">
      <c r="A28" s="114" t="s">
        <v>123</v>
      </c>
      <c r="B28" s="106">
        <v>7500</v>
      </c>
      <c r="C28" s="106">
        <f>10000-1000</f>
        <v>9000</v>
      </c>
      <c r="D28" s="106">
        <f>10000-1000</f>
        <v>9000</v>
      </c>
      <c r="E28" s="107">
        <v>10000</v>
      </c>
    </row>
    <row r="29" spans="1:5" s="80" customFormat="1" ht="12.75" x14ac:dyDescent="0.2">
      <c r="A29" s="114" t="s">
        <v>124</v>
      </c>
      <c r="B29" s="115">
        <v>500</v>
      </c>
      <c r="C29" s="106">
        <v>5000</v>
      </c>
      <c r="D29" s="106">
        <v>5000</v>
      </c>
      <c r="E29" s="107">
        <v>6000</v>
      </c>
    </row>
    <row r="30" spans="1:5" s="80" customFormat="1" ht="25.5" x14ac:dyDescent="0.2">
      <c r="A30" s="114" t="s">
        <v>125</v>
      </c>
      <c r="B30" s="106">
        <v>2000</v>
      </c>
      <c r="C30" s="106">
        <v>3600</v>
      </c>
      <c r="D30" s="106">
        <v>3600</v>
      </c>
      <c r="E30" s="107">
        <v>3600</v>
      </c>
    </row>
    <row r="31" spans="1:5" s="80" customFormat="1" ht="12.75" x14ac:dyDescent="0.2">
      <c r="A31" s="114" t="s">
        <v>126</v>
      </c>
      <c r="B31" s="106">
        <v>6000</v>
      </c>
      <c r="C31" s="106">
        <f>10000-1000</f>
        <v>9000</v>
      </c>
      <c r="D31" s="106">
        <f>10000-1000</f>
        <v>9000</v>
      </c>
      <c r="E31" s="106">
        <f>14000-10600</f>
        <v>3400</v>
      </c>
    </row>
    <row r="32" spans="1:5" s="80" customFormat="1" ht="12.75" x14ac:dyDescent="0.2">
      <c r="A32" s="114" t="s">
        <v>133</v>
      </c>
      <c r="B32" s="106"/>
      <c r="C32" s="106">
        <v>2000</v>
      </c>
      <c r="D32" s="106">
        <v>2000</v>
      </c>
      <c r="E32" s="107">
        <v>2000</v>
      </c>
    </row>
    <row r="33" spans="1:5" s="80" customFormat="1" ht="12.75" x14ac:dyDescent="0.2">
      <c r="A33" s="114" t="s">
        <v>127</v>
      </c>
      <c r="B33" s="115">
        <v>500</v>
      </c>
      <c r="C33" s="106">
        <v>1000</v>
      </c>
      <c r="D33" s="106">
        <v>1000</v>
      </c>
      <c r="E33" s="107">
        <v>1500</v>
      </c>
    </row>
    <row r="34" spans="1:5" s="80" customFormat="1" ht="25.5" x14ac:dyDescent="0.2">
      <c r="A34" s="110" t="s">
        <v>94</v>
      </c>
      <c r="B34" s="109">
        <f>B35</f>
        <v>1026000</v>
      </c>
      <c r="C34" s="109">
        <f>C35</f>
        <v>708173</v>
      </c>
      <c r="D34" s="109">
        <f t="shared" ref="D34:E35" si="2">D35</f>
        <v>694224</v>
      </c>
      <c r="E34" s="109">
        <f t="shared" si="2"/>
        <v>676965</v>
      </c>
    </row>
    <row r="35" spans="1:5" s="80" customFormat="1" ht="12.75" x14ac:dyDescent="0.2">
      <c r="A35" s="105" t="s">
        <v>154</v>
      </c>
      <c r="B35" s="106">
        <f>B36</f>
        <v>1026000</v>
      </c>
      <c r="C35" s="106">
        <f>C36</f>
        <v>708173</v>
      </c>
      <c r="D35" s="106">
        <f t="shared" si="2"/>
        <v>694224</v>
      </c>
      <c r="E35" s="106">
        <f t="shared" si="2"/>
        <v>676965</v>
      </c>
    </row>
    <row r="36" spans="1:5" s="80" customFormat="1" ht="12.75" x14ac:dyDescent="0.2">
      <c r="A36" s="111" t="s">
        <v>169</v>
      </c>
      <c r="B36" s="112">
        <f>B37+B81+B99+B116+B144+B148</f>
        <v>1026000</v>
      </c>
      <c r="C36" s="112">
        <f>C37+C81+C99+C116+C144+C148+C94+C138++C141</f>
        <v>708173</v>
      </c>
      <c r="D36" s="112">
        <f>D37+D81+D99+D116+D144+D148+D94+D138++D141</f>
        <v>694224</v>
      </c>
      <c r="E36" s="112">
        <f>E37+E81+E99+E116+E144+E148+E94+E138++E141</f>
        <v>676965</v>
      </c>
    </row>
    <row r="37" spans="1:5" s="80" customFormat="1" ht="12.75" x14ac:dyDescent="0.2">
      <c r="A37" s="111" t="s">
        <v>96</v>
      </c>
      <c r="B37" s="112">
        <f>SUM(B38:B80)</f>
        <v>477016</v>
      </c>
      <c r="C37" s="121">
        <f>SUM(C38:C77)</f>
        <v>472342</v>
      </c>
      <c r="D37" s="121">
        <f>SUM(D38:D77)</f>
        <v>482231</v>
      </c>
      <c r="E37" s="121">
        <f>SUM(E38:E77)</f>
        <v>510634</v>
      </c>
    </row>
    <row r="38" spans="1:5" s="80" customFormat="1" ht="12.75" x14ac:dyDescent="0.2">
      <c r="A38" s="114" t="s">
        <v>106</v>
      </c>
      <c r="B38" s="106">
        <v>199216</v>
      </c>
      <c r="C38" s="123">
        <f>198000-7763</f>
        <v>190237</v>
      </c>
      <c r="D38" s="106">
        <v>228129</v>
      </c>
      <c r="E38" s="107">
        <v>250942</v>
      </c>
    </row>
    <row r="39" spans="1:5" s="80" customFormat="1" ht="12.75" x14ac:dyDescent="0.2">
      <c r="A39" s="114" t="s">
        <v>107</v>
      </c>
      <c r="B39" s="106">
        <v>9500</v>
      </c>
      <c r="C39" s="106">
        <v>9600</v>
      </c>
      <c r="D39" s="106">
        <v>10700</v>
      </c>
      <c r="E39" s="107">
        <f t="shared" ref="E39" si="3">D39*1.1</f>
        <v>11770.000000000002</v>
      </c>
    </row>
    <row r="40" spans="1:5" s="80" customFormat="1" ht="12.75" x14ac:dyDescent="0.2">
      <c r="A40" s="114" t="s">
        <v>108</v>
      </c>
      <c r="B40" s="106">
        <v>31800</v>
      </c>
      <c r="C40" s="106">
        <v>32670</v>
      </c>
      <c r="D40" s="106">
        <v>45202</v>
      </c>
      <c r="E40" s="107">
        <v>49722</v>
      </c>
    </row>
    <row r="41" spans="1:5" s="80" customFormat="1" ht="12.75" x14ac:dyDescent="0.2">
      <c r="A41" s="114" t="s">
        <v>109</v>
      </c>
      <c r="B41" s="106">
        <v>3000</v>
      </c>
      <c r="C41" s="106">
        <v>6000</v>
      </c>
      <c r="D41" s="106">
        <v>6000</v>
      </c>
      <c r="E41" s="116">
        <v>6000</v>
      </c>
    </row>
    <row r="42" spans="1:5" s="80" customFormat="1" ht="25.5" x14ac:dyDescent="0.2">
      <c r="A42" s="114" t="s">
        <v>110</v>
      </c>
      <c r="B42" s="106">
        <v>7800</v>
      </c>
      <c r="C42" s="106">
        <v>10800</v>
      </c>
      <c r="D42" s="106">
        <v>10800</v>
      </c>
      <c r="E42" s="117">
        <v>10800</v>
      </c>
    </row>
    <row r="43" spans="1:5" s="80" customFormat="1" ht="12.75" x14ac:dyDescent="0.2">
      <c r="A43" s="114" t="s">
        <v>111</v>
      </c>
      <c r="B43" s="106">
        <v>2000</v>
      </c>
      <c r="C43" s="106">
        <v>3000</v>
      </c>
      <c r="D43" s="106">
        <v>4000</v>
      </c>
      <c r="E43" s="106">
        <v>4000</v>
      </c>
    </row>
    <row r="44" spans="1:5" s="80" customFormat="1" ht="12.75" x14ac:dyDescent="0.2">
      <c r="A44" s="114" t="s">
        <v>112</v>
      </c>
      <c r="B44" s="106">
        <v>8000</v>
      </c>
      <c r="C44" s="106">
        <v>10000</v>
      </c>
      <c r="D44" s="106">
        <v>10000</v>
      </c>
      <c r="E44" s="106">
        <v>10000</v>
      </c>
    </row>
    <row r="45" spans="1:5" s="80" customFormat="1" ht="12.75" x14ac:dyDescent="0.2">
      <c r="A45" s="114" t="s">
        <v>129</v>
      </c>
      <c r="B45" s="106">
        <v>22000</v>
      </c>
      <c r="C45" s="106">
        <v>19000</v>
      </c>
      <c r="D45" s="106">
        <v>19000</v>
      </c>
      <c r="E45" s="106">
        <v>19000</v>
      </c>
    </row>
    <row r="46" spans="1:5" s="80" customFormat="1" ht="12.75" x14ac:dyDescent="0.2">
      <c r="A46" s="114" t="s">
        <v>113</v>
      </c>
      <c r="B46" s="106">
        <v>18000</v>
      </c>
      <c r="C46" s="106">
        <v>21635</v>
      </c>
      <c r="D46" s="106">
        <v>20000</v>
      </c>
      <c r="E46" s="106">
        <v>20000</v>
      </c>
    </row>
    <row r="47" spans="1:5" s="80" customFormat="1" ht="25.5" x14ac:dyDescent="0.2">
      <c r="A47" s="114" t="s">
        <v>114</v>
      </c>
      <c r="B47" s="106">
        <v>4680</v>
      </c>
      <c r="C47" s="106">
        <v>10000</v>
      </c>
      <c r="D47" s="106">
        <v>7000</v>
      </c>
      <c r="E47" s="106">
        <v>7000</v>
      </c>
    </row>
    <row r="48" spans="1:5" s="80" customFormat="1" ht="12.75" x14ac:dyDescent="0.2">
      <c r="A48" s="114" t="s">
        <v>130</v>
      </c>
      <c r="B48" s="106">
        <v>2000</v>
      </c>
      <c r="C48" s="106">
        <v>2000</v>
      </c>
      <c r="D48" s="106">
        <v>3000</v>
      </c>
      <c r="E48" s="106">
        <v>3000</v>
      </c>
    </row>
    <row r="49" spans="1:5" s="80" customFormat="1" ht="12.75" x14ac:dyDescent="0.2">
      <c r="A49" s="114" t="s">
        <v>115</v>
      </c>
      <c r="B49" s="106">
        <v>2000</v>
      </c>
      <c r="C49" s="106">
        <v>2000</v>
      </c>
      <c r="D49" s="106">
        <v>6000</v>
      </c>
      <c r="E49" s="106">
        <v>6000</v>
      </c>
    </row>
    <row r="50" spans="1:5" s="80" customFormat="1" ht="12.75" x14ac:dyDescent="0.2">
      <c r="A50" s="114" t="s">
        <v>116</v>
      </c>
      <c r="B50" s="106">
        <v>10000</v>
      </c>
      <c r="C50" s="106">
        <v>10000</v>
      </c>
      <c r="D50" s="106">
        <v>6000</v>
      </c>
      <c r="E50" s="106">
        <v>6000</v>
      </c>
    </row>
    <row r="51" spans="1:5" s="80" customFormat="1" ht="12.75" x14ac:dyDescent="0.2">
      <c r="A51" s="114" t="s">
        <v>117</v>
      </c>
      <c r="B51" s="106">
        <v>27000</v>
      </c>
      <c r="C51" s="106">
        <v>30000</v>
      </c>
      <c r="D51" s="106">
        <v>18000</v>
      </c>
      <c r="E51" s="106">
        <v>18000</v>
      </c>
    </row>
    <row r="52" spans="1:5" s="80" customFormat="1" ht="12.75" x14ac:dyDescent="0.2">
      <c r="A52" s="114" t="s">
        <v>118</v>
      </c>
      <c r="B52" s="106">
        <v>4000</v>
      </c>
      <c r="C52" s="106">
        <v>5000</v>
      </c>
      <c r="D52" s="106">
        <v>3000</v>
      </c>
      <c r="E52" s="106">
        <v>3000</v>
      </c>
    </row>
    <row r="53" spans="1:5" s="80" customFormat="1" ht="12.75" x14ac:dyDescent="0.2">
      <c r="A53" s="114" t="s">
        <v>119</v>
      </c>
      <c r="B53" s="106">
        <v>4000</v>
      </c>
      <c r="C53" s="106">
        <v>4000</v>
      </c>
      <c r="D53" s="106">
        <v>4000</v>
      </c>
      <c r="E53" s="106">
        <v>4000</v>
      </c>
    </row>
    <row r="54" spans="1:5" s="80" customFormat="1" ht="12.75" x14ac:dyDescent="0.2">
      <c r="A54" s="114" t="s">
        <v>120</v>
      </c>
      <c r="B54" s="106">
        <v>4000</v>
      </c>
      <c r="C54" s="106">
        <v>4000</v>
      </c>
      <c r="D54" s="106">
        <v>4000</v>
      </c>
      <c r="E54" s="106">
        <v>4000</v>
      </c>
    </row>
    <row r="55" spans="1:5" s="80" customFormat="1" ht="12.75" x14ac:dyDescent="0.2">
      <c r="A55" s="114" t="s">
        <v>121</v>
      </c>
      <c r="B55" s="106">
        <v>4000</v>
      </c>
      <c r="C55" s="106">
        <v>4000</v>
      </c>
      <c r="D55" s="106">
        <v>1000</v>
      </c>
      <c r="E55" s="106">
        <v>1000</v>
      </c>
    </row>
    <row r="56" spans="1:5" s="80" customFormat="1" ht="12.75" x14ac:dyDescent="0.2">
      <c r="A56" s="114" t="s">
        <v>122</v>
      </c>
      <c r="B56" s="106">
        <v>13000</v>
      </c>
      <c r="C56" s="106">
        <v>10000</v>
      </c>
      <c r="D56" s="106">
        <v>10000</v>
      </c>
      <c r="E56" s="106">
        <v>10000</v>
      </c>
    </row>
    <row r="57" spans="1:5" s="80" customFormat="1" ht="12.75" x14ac:dyDescent="0.2">
      <c r="A57" s="114" t="s">
        <v>123</v>
      </c>
      <c r="B57" s="106">
        <v>14000</v>
      </c>
      <c r="C57" s="106">
        <v>17000</v>
      </c>
      <c r="D57" s="106">
        <v>4000</v>
      </c>
      <c r="E57" s="106">
        <v>4000</v>
      </c>
    </row>
    <row r="58" spans="1:5" s="80" customFormat="1" ht="12.75" x14ac:dyDescent="0.2">
      <c r="A58" s="114" t="s">
        <v>124</v>
      </c>
      <c r="B58" s="106">
        <v>16000</v>
      </c>
      <c r="C58" s="106">
        <v>11000</v>
      </c>
      <c r="D58" s="106">
        <v>11000</v>
      </c>
      <c r="E58" s="106">
        <v>11000</v>
      </c>
    </row>
    <row r="59" spans="1:5" s="80" customFormat="1" ht="25.5" x14ac:dyDescent="0.2">
      <c r="A59" s="114" t="s">
        <v>125</v>
      </c>
      <c r="B59" s="106">
        <v>4000</v>
      </c>
      <c r="C59" s="106">
        <v>1000</v>
      </c>
      <c r="D59" s="106">
        <v>1000</v>
      </c>
      <c r="E59" s="106">
        <v>1000</v>
      </c>
    </row>
    <row r="60" spans="1:5" s="80" customFormat="1" ht="12.75" x14ac:dyDescent="0.2">
      <c r="A60" s="114" t="s">
        <v>126</v>
      </c>
      <c r="B60" s="106">
        <v>16000</v>
      </c>
      <c r="C60" s="106">
        <v>16000</v>
      </c>
      <c r="D60" s="106">
        <v>3000</v>
      </c>
      <c r="E60" s="106">
        <v>3000</v>
      </c>
    </row>
    <row r="61" spans="1:5" s="80" customFormat="1" ht="12.75" x14ac:dyDescent="0.2">
      <c r="A61" s="114" t="s">
        <v>131</v>
      </c>
      <c r="B61" s="106">
        <v>3000</v>
      </c>
      <c r="C61" s="106">
        <v>3000</v>
      </c>
      <c r="D61" s="106">
        <v>3000</v>
      </c>
      <c r="E61" s="106">
        <v>3000</v>
      </c>
    </row>
    <row r="62" spans="1:5" s="80" customFormat="1" ht="12.75" x14ac:dyDescent="0.2">
      <c r="A62" s="114" t="s">
        <v>132</v>
      </c>
      <c r="B62" s="106">
        <v>1200</v>
      </c>
      <c r="C62" s="106">
        <v>1100</v>
      </c>
      <c r="D62" s="106">
        <v>1100</v>
      </c>
      <c r="E62" s="106">
        <v>1100</v>
      </c>
    </row>
    <row r="63" spans="1:5" s="80" customFormat="1" ht="12.75" x14ac:dyDescent="0.2">
      <c r="A63" s="114" t="s">
        <v>133</v>
      </c>
      <c r="B63" s="106">
        <v>20500</v>
      </c>
      <c r="C63" s="106">
        <v>14000</v>
      </c>
      <c r="D63" s="106">
        <v>14000</v>
      </c>
      <c r="E63" s="106">
        <v>14000</v>
      </c>
    </row>
    <row r="64" spans="1:5" s="80" customFormat="1" ht="12.75" x14ac:dyDescent="0.2">
      <c r="A64" s="114">
        <v>3296</v>
      </c>
      <c r="B64" s="106">
        <v>120</v>
      </c>
      <c r="C64" s="106"/>
      <c r="D64" s="106"/>
      <c r="E64" s="106"/>
    </row>
    <row r="65" spans="1:5" s="80" customFormat="1" ht="12.75" x14ac:dyDescent="0.2">
      <c r="A65" s="114" t="s">
        <v>134</v>
      </c>
      <c r="B65" s="106">
        <v>1500</v>
      </c>
      <c r="C65" s="106">
        <v>2000</v>
      </c>
      <c r="D65" s="106">
        <v>2000</v>
      </c>
      <c r="E65" s="106">
        <v>2000</v>
      </c>
    </row>
    <row r="66" spans="1:5" s="80" customFormat="1" ht="12.75" x14ac:dyDescent="0.2">
      <c r="A66" s="114" t="s">
        <v>127</v>
      </c>
      <c r="B66" s="106">
        <v>1500</v>
      </c>
      <c r="C66" s="106">
        <v>1500</v>
      </c>
      <c r="D66" s="106">
        <v>1500</v>
      </c>
      <c r="E66" s="106">
        <v>1500</v>
      </c>
    </row>
    <row r="67" spans="1:5" s="80" customFormat="1" ht="25.5" x14ac:dyDescent="0.2">
      <c r="A67" s="114" t="s">
        <v>135</v>
      </c>
      <c r="B67" s="115">
        <v>100</v>
      </c>
      <c r="C67" s="115">
        <v>100</v>
      </c>
      <c r="D67" s="115">
        <v>100</v>
      </c>
      <c r="E67" s="115">
        <v>100</v>
      </c>
    </row>
    <row r="68" spans="1:5" s="80" customFormat="1" ht="12.75" x14ac:dyDescent="0.2">
      <c r="A68" s="114" t="s">
        <v>128</v>
      </c>
      <c r="B68" s="115">
        <v>100</v>
      </c>
      <c r="C68" s="115">
        <v>100</v>
      </c>
      <c r="D68" s="115">
        <v>100</v>
      </c>
      <c r="E68" s="115">
        <v>100</v>
      </c>
    </row>
    <row r="69" spans="1:5" s="80" customFormat="1" ht="12.75" x14ac:dyDescent="0.2">
      <c r="A69" s="114" t="s">
        <v>136</v>
      </c>
      <c r="B69" s="106">
        <v>2600</v>
      </c>
      <c r="C69" s="106">
        <v>2000</v>
      </c>
      <c r="D69" s="106">
        <v>2000</v>
      </c>
      <c r="E69" s="106">
        <v>2000</v>
      </c>
    </row>
    <row r="70" spans="1:5" s="80" customFormat="1" ht="25.5" x14ac:dyDescent="0.2">
      <c r="A70" s="114" t="s">
        <v>137</v>
      </c>
      <c r="B70" s="106">
        <v>9000</v>
      </c>
      <c r="C70" s="106">
        <v>9000</v>
      </c>
      <c r="D70" s="106">
        <v>9000</v>
      </c>
      <c r="E70" s="106">
        <v>9000</v>
      </c>
    </row>
    <row r="71" spans="1:5" s="80" customFormat="1" ht="12.75" x14ac:dyDescent="0.2">
      <c r="A71" s="114" t="s">
        <v>159</v>
      </c>
      <c r="B71" s="106">
        <v>3500</v>
      </c>
      <c r="C71" s="106">
        <v>5000</v>
      </c>
      <c r="D71" s="106">
        <v>5000</v>
      </c>
      <c r="E71" s="106">
        <v>5000</v>
      </c>
    </row>
    <row r="72" spans="1:5" s="80" customFormat="1" ht="12.75" x14ac:dyDescent="0.2">
      <c r="A72" s="114" t="s">
        <v>143</v>
      </c>
      <c r="B72" s="106">
        <v>900</v>
      </c>
      <c r="C72" s="106">
        <v>1100</v>
      </c>
      <c r="D72" s="106">
        <v>1100</v>
      </c>
      <c r="E72" s="106">
        <v>1100</v>
      </c>
    </row>
    <row r="73" spans="1:5" s="80" customFormat="1" ht="12.75" x14ac:dyDescent="0.2">
      <c r="A73" s="114" t="s">
        <v>138</v>
      </c>
      <c r="B73" s="106">
        <v>1000</v>
      </c>
      <c r="C73" s="106">
        <v>2000</v>
      </c>
      <c r="D73" s="106">
        <v>2000</v>
      </c>
      <c r="E73" s="106">
        <v>2000</v>
      </c>
    </row>
    <row r="74" spans="1:5" s="80" customFormat="1" ht="12.75" x14ac:dyDescent="0.2">
      <c r="A74" s="114" t="s">
        <v>139</v>
      </c>
      <c r="B74" s="115">
        <v>500</v>
      </c>
      <c r="C74" s="115">
        <v>500</v>
      </c>
      <c r="D74" s="115">
        <v>500</v>
      </c>
      <c r="E74" s="115">
        <v>500</v>
      </c>
    </row>
    <row r="75" spans="1:5" s="80" customFormat="1" ht="12.75" x14ac:dyDescent="0.2">
      <c r="A75" s="114" t="s">
        <v>144</v>
      </c>
      <c r="B75" s="105"/>
      <c r="C75" s="105"/>
      <c r="D75" s="105"/>
      <c r="E75" s="105"/>
    </row>
    <row r="76" spans="1:5" s="80" customFormat="1" ht="12.75" x14ac:dyDescent="0.2">
      <c r="A76" s="114" t="s">
        <v>140</v>
      </c>
      <c r="B76" s="106">
        <v>1000</v>
      </c>
      <c r="C76" s="106">
        <v>1000</v>
      </c>
      <c r="D76" s="106">
        <v>1000</v>
      </c>
      <c r="E76" s="106">
        <v>1000</v>
      </c>
    </row>
    <row r="77" spans="1:5" s="80" customFormat="1" ht="12.75" x14ac:dyDescent="0.2">
      <c r="A77" s="114" t="s">
        <v>141</v>
      </c>
      <c r="B77" s="106">
        <v>1500</v>
      </c>
      <c r="C77" s="106">
        <v>1000</v>
      </c>
      <c r="D77" s="106">
        <v>5000</v>
      </c>
      <c r="E77" s="106">
        <v>5000</v>
      </c>
    </row>
    <row r="78" spans="1:5" s="80" customFormat="1" ht="12.75" x14ac:dyDescent="0.2">
      <c r="A78" s="114" t="s">
        <v>203</v>
      </c>
      <c r="B78" s="106">
        <v>3000</v>
      </c>
      <c r="C78" s="106"/>
      <c r="D78" s="106"/>
      <c r="E78" s="106"/>
    </row>
    <row r="79" spans="1:5" s="80" customFormat="1" ht="12.75" x14ac:dyDescent="0.2">
      <c r="A79" s="114" t="s">
        <v>176</v>
      </c>
      <c r="B79" s="106"/>
      <c r="C79" s="106">
        <v>40000</v>
      </c>
      <c r="D79" s="106">
        <v>40000</v>
      </c>
      <c r="E79" s="106">
        <v>40000</v>
      </c>
    </row>
    <row r="80" spans="1:5" s="80" customFormat="1" ht="12.75" x14ac:dyDescent="0.2">
      <c r="A80" s="114" t="s">
        <v>177</v>
      </c>
      <c r="B80" s="106"/>
      <c r="C80" s="106">
        <v>-40000</v>
      </c>
      <c r="D80" s="106">
        <v>-40000</v>
      </c>
      <c r="E80" s="106">
        <v>-40000</v>
      </c>
    </row>
    <row r="81" spans="1:5" s="80" customFormat="1" ht="12.75" x14ac:dyDescent="0.2">
      <c r="A81" s="111" t="s">
        <v>98</v>
      </c>
      <c r="B81" s="112">
        <f>SUM(B82:B93)</f>
        <v>60514</v>
      </c>
      <c r="C81" s="121">
        <f>SUM(C82:C92)</f>
        <v>27200</v>
      </c>
      <c r="D81" s="121">
        <f>SUM(D82:D92)</f>
        <v>28200</v>
      </c>
      <c r="E81" s="121">
        <f>SUM(E82:E92)</f>
        <v>28200</v>
      </c>
    </row>
    <row r="82" spans="1:5" s="80" customFormat="1" ht="12.75" x14ac:dyDescent="0.2">
      <c r="A82" s="114" t="s">
        <v>129</v>
      </c>
      <c r="B82" s="106">
        <v>7500</v>
      </c>
      <c r="C82" s="106">
        <v>9000</v>
      </c>
      <c r="D82" s="106">
        <v>10000</v>
      </c>
      <c r="E82" s="106">
        <v>10000</v>
      </c>
    </row>
    <row r="83" spans="1:5" s="80" customFormat="1" ht="12.75" x14ac:dyDescent="0.2">
      <c r="A83" s="114" t="s">
        <v>113</v>
      </c>
      <c r="B83" s="106">
        <v>6500</v>
      </c>
      <c r="C83" s="106">
        <v>2500</v>
      </c>
      <c r="D83" s="106">
        <v>2500</v>
      </c>
      <c r="E83" s="106">
        <v>2500</v>
      </c>
    </row>
    <row r="84" spans="1:5" s="80" customFormat="1" ht="25.5" x14ac:dyDescent="0.2">
      <c r="A84" s="114" t="s">
        <v>114</v>
      </c>
      <c r="B84" s="106">
        <v>2000</v>
      </c>
      <c r="C84" s="106">
        <v>2000</v>
      </c>
      <c r="D84" s="106">
        <v>2000</v>
      </c>
      <c r="E84" s="106">
        <v>2000</v>
      </c>
    </row>
    <row r="85" spans="1:5" s="80" customFormat="1" ht="12.75" x14ac:dyDescent="0.2">
      <c r="A85" s="114" t="s">
        <v>116</v>
      </c>
      <c r="B85" s="115">
        <v>500</v>
      </c>
      <c r="C85" s="115">
        <v>500</v>
      </c>
      <c r="D85" s="115">
        <v>500</v>
      </c>
      <c r="E85" s="115">
        <v>500</v>
      </c>
    </row>
    <row r="86" spans="1:5" s="80" customFormat="1" ht="12.75" x14ac:dyDescent="0.2">
      <c r="A86" s="114" t="s">
        <v>117</v>
      </c>
      <c r="B86" s="106">
        <v>11000</v>
      </c>
      <c r="C86" s="106">
        <v>4000</v>
      </c>
      <c r="D86" s="106">
        <v>4000</v>
      </c>
      <c r="E86" s="106">
        <v>4000</v>
      </c>
    </row>
    <row r="87" spans="1:5" s="80" customFormat="1" ht="12.75" x14ac:dyDescent="0.2">
      <c r="A87" s="114" t="s">
        <v>118</v>
      </c>
      <c r="B87" s="106">
        <v>1000</v>
      </c>
      <c r="C87" s="106">
        <v>2000</v>
      </c>
      <c r="D87" s="106">
        <v>2000</v>
      </c>
      <c r="E87" s="106">
        <v>2000</v>
      </c>
    </row>
    <row r="88" spans="1:5" s="80" customFormat="1" ht="12.75" x14ac:dyDescent="0.2">
      <c r="A88" s="114" t="s">
        <v>122</v>
      </c>
      <c r="B88" s="106">
        <v>27314</v>
      </c>
      <c r="C88" s="106">
        <v>5000</v>
      </c>
      <c r="D88" s="106">
        <v>5000</v>
      </c>
      <c r="E88" s="106">
        <v>5000</v>
      </c>
    </row>
    <row r="89" spans="1:5" s="80" customFormat="1" ht="12.75" x14ac:dyDescent="0.2">
      <c r="A89" s="114" t="s">
        <v>126</v>
      </c>
      <c r="B89" s="106">
        <v>1000</v>
      </c>
      <c r="C89" s="106">
        <v>1000</v>
      </c>
      <c r="D89" s="106">
        <v>1000</v>
      </c>
      <c r="E89" s="106">
        <v>1000</v>
      </c>
    </row>
    <row r="90" spans="1:5" s="80" customFormat="1" ht="12.75" x14ac:dyDescent="0.2">
      <c r="A90" s="114" t="s">
        <v>131</v>
      </c>
      <c r="B90" s="115">
        <v>200</v>
      </c>
      <c r="C90" s="115">
        <v>200</v>
      </c>
      <c r="D90" s="115">
        <v>200</v>
      </c>
      <c r="E90" s="115">
        <v>200</v>
      </c>
    </row>
    <row r="91" spans="1:5" s="80" customFormat="1" ht="12.75" x14ac:dyDescent="0.2">
      <c r="A91" s="114" t="s">
        <v>134</v>
      </c>
      <c r="B91" s="115">
        <v>500</v>
      </c>
      <c r="C91" s="115"/>
      <c r="D91" s="115"/>
      <c r="E91" s="115"/>
    </row>
    <row r="92" spans="1:5" s="80" customFormat="1" ht="25.5" x14ac:dyDescent="0.2">
      <c r="A92" s="114" t="s">
        <v>137</v>
      </c>
      <c r="B92" s="106">
        <v>2000</v>
      </c>
      <c r="C92" s="106">
        <v>1000</v>
      </c>
      <c r="D92" s="106">
        <v>1000</v>
      </c>
      <c r="E92" s="106">
        <v>1000</v>
      </c>
    </row>
    <row r="93" spans="1:5" s="80" customFormat="1" ht="12.75" x14ac:dyDescent="0.2">
      <c r="A93" s="114" t="s">
        <v>141</v>
      </c>
      <c r="B93" s="106">
        <v>1000</v>
      </c>
      <c r="C93" s="106"/>
      <c r="D93" s="106"/>
      <c r="E93" s="106"/>
    </row>
    <row r="94" spans="1:5" s="80" customFormat="1" ht="12.75" x14ac:dyDescent="0.2">
      <c r="A94" s="111" t="s">
        <v>178</v>
      </c>
      <c r="B94" s="112">
        <f>+B95+B96+B97+B98</f>
        <v>0</v>
      </c>
      <c r="C94" s="121">
        <f>+C95+C96+C97+C98</f>
        <v>100688</v>
      </c>
      <c r="D94" s="121">
        <f t="shared" ref="D94:E94" si="4">+D95+D96+D97+D98</f>
        <v>100688</v>
      </c>
      <c r="E94" s="121">
        <f t="shared" si="4"/>
        <v>100688</v>
      </c>
    </row>
    <row r="95" spans="1:5" s="80" customFormat="1" ht="25.5" x14ac:dyDescent="0.2">
      <c r="A95" s="114" t="s">
        <v>194</v>
      </c>
      <c r="B95" s="106">
        <v>0</v>
      </c>
      <c r="C95" s="106">
        <v>388</v>
      </c>
      <c r="D95" s="106">
        <v>388</v>
      </c>
      <c r="E95" s="106">
        <v>388</v>
      </c>
    </row>
    <row r="96" spans="1:5" s="80" customFormat="1" ht="12.75" x14ac:dyDescent="0.2">
      <c r="A96" s="114" t="s">
        <v>117</v>
      </c>
      <c r="B96" s="106">
        <v>0</v>
      </c>
      <c r="C96" s="106">
        <v>20000</v>
      </c>
      <c r="D96" s="106">
        <v>20000</v>
      </c>
      <c r="E96" s="106">
        <v>20000</v>
      </c>
    </row>
    <row r="97" spans="1:5" s="80" customFormat="1" ht="25.5" x14ac:dyDescent="0.2">
      <c r="A97" s="114" t="s">
        <v>195</v>
      </c>
      <c r="B97" s="106">
        <v>0</v>
      </c>
      <c r="C97" s="106">
        <v>300</v>
      </c>
      <c r="D97" s="106">
        <v>300</v>
      </c>
      <c r="E97" s="106">
        <v>300</v>
      </c>
    </row>
    <row r="98" spans="1:5" s="80" customFormat="1" ht="38.25" x14ac:dyDescent="0.2">
      <c r="A98" s="114" t="s">
        <v>196</v>
      </c>
      <c r="B98" s="106">
        <v>0</v>
      </c>
      <c r="C98" s="106">
        <v>80000</v>
      </c>
      <c r="D98" s="106">
        <v>80000</v>
      </c>
      <c r="E98" s="106">
        <v>80000</v>
      </c>
    </row>
    <row r="99" spans="1:5" s="80" customFormat="1" ht="12.75" x14ac:dyDescent="0.2">
      <c r="A99" s="111" t="s">
        <v>100</v>
      </c>
      <c r="B99" s="112">
        <f>SUM(B100:B115)</f>
        <v>90437</v>
      </c>
      <c r="C99" s="121">
        <f>SUM(C100:C115)</f>
        <v>55761</v>
      </c>
      <c r="D99" s="121">
        <f>SUM(D100:D115)</f>
        <v>38486</v>
      </c>
      <c r="E99" s="112">
        <f>SUM(E100:E115)</f>
        <v>0</v>
      </c>
    </row>
    <row r="100" spans="1:5" s="80" customFormat="1" ht="12.75" x14ac:dyDescent="0.2">
      <c r="A100" s="114" t="s">
        <v>106</v>
      </c>
      <c r="B100" s="106">
        <v>29429</v>
      </c>
      <c r="C100" s="106">
        <v>25410</v>
      </c>
      <c r="D100" s="106">
        <v>14540</v>
      </c>
      <c r="E100" s="107">
        <v>0</v>
      </c>
    </row>
    <row r="101" spans="1:5" s="80" customFormat="1" ht="12.75" x14ac:dyDescent="0.2">
      <c r="A101" s="114" t="s">
        <v>107</v>
      </c>
      <c r="B101" s="106">
        <v>1938</v>
      </c>
      <c r="C101" s="106">
        <v>1000</v>
      </c>
      <c r="D101" s="106">
        <v>400</v>
      </c>
      <c r="E101" s="107">
        <v>0</v>
      </c>
    </row>
    <row r="102" spans="1:5" s="80" customFormat="1" ht="12.75" x14ac:dyDescent="0.2">
      <c r="A102" s="114" t="s">
        <v>108</v>
      </c>
      <c r="B102" s="106">
        <v>4526</v>
      </c>
      <c r="C102" s="106">
        <v>3960</v>
      </c>
      <c r="D102" s="106">
        <v>2400</v>
      </c>
      <c r="E102" s="107">
        <v>0</v>
      </c>
    </row>
    <row r="103" spans="1:5" s="80" customFormat="1" ht="12.75" x14ac:dyDescent="0.2">
      <c r="A103" s="114" t="s">
        <v>109</v>
      </c>
      <c r="B103" s="106">
        <v>5143</v>
      </c>
      <c r="C103" s="106">
        <v>1555</v>
      </c>
      <c r="D103" s="106">
        <v>1050</v>
      </c>
      <c r="E103" s="107">
        <v>0</v>
      </c>
    </row>
    <row r="104" spans="1:5" s="80" customFormat="1" ht="25.5" x14ac:dyDescent="0.2">
      <c r="A104" s="114" t="s">
        <v>110</v>
      </c>
      <c r="B104" s="106">
        <v>3890</v>
      </c>
      <c r="C104" s="106">
        <v>1800</v>
      </c>
      <c r="D104" s="106">
        <v>960</v>
      </c>
      <c r="E104" s="107">
        <v>0</v>
      </c>
    </row>
    <row r="105" spans="1:5" s="80" customFormat="1" ht="12.75" x14ac:dyDescent="0.2">
      <c r="A105" s="114" t="s">
        <v>111</v>
      </c>
      <c r="B105" s="115">
        <v>775</v>
      </c>
      <c r="C105" s="115">
        <v>0</v>
      </c>
      <c r="D105" s="115">
        <v>0</v>
      </c>
      <c r="E105" s="107">
        <v>0</v>
      </c>
    </row>
    <row r="106" spans="1:5" s="80" customFormat="1" ht="12.75" x14ac:dyDescent="0.2">
      <c r="A106" s="114" t="s">
        <v>112</v>
      </c>
      <c r="B106" s="106">
        <v>1164</v>
      </c>
      <c r="C106" s="106">
        <v>1164</v>
      </c>
      <c r="D106" s="106">
        <v>1164</v>
      </c>
      <c r="E106" s="107">
        <v>0</v>
      </c>
    </row>
    <row r="107" spans="1:5" s="80" customFormat="1" ht="12.75" x14ac:dyDescent="0.2">
      <c r="A107" s="114" t="s">
        <v>113</v>
      </c>
      <c r="B107" s="106">
        <v>2000</v>
      </c>
      <c r="C107" s="106">
        <v>2000</v>
      </c>
      <c r="D107" s="106">
        <v>2000</v>
      </c>
      <c r="E107" s="107">
        <v>0</v>
      </c>
    </row>
    <row r="108" spans="1:5" s="80" customFormat="1" ht="18" customHeight="1" x14ac:dyDescent="0.2">
      <c r="A108" s="114" t="s">
        <v>114</v>
      </c>
      <c r="B108" s="106">
        <v>1000</v>
      </c>
      <c r="C108" s="106"/>
      <c r="D108" s="106"/>
      <c r="E108" s="107"/>
    </row>
    <row r="109" spans="1:5" s="80" customFormat="1" ht="12.75" x14ac:dyDescent="0.2">
      <c r="A109" s="114" t="s">
        <v>116</v>
      </c>
      <c r="B109" s="106">
        <v>1000</v>
      </c>
      <c r="C109" s="106">
        <v>1000</v>
      </c>
      <c r="D109" s="106">
        <v>1000</v>
      </c>
      <c r="E109" s="107">
        <v>0</v>
      </c>
    </row>
    <row r="110" spans="1:5" s="80" customFormat="1" ht="12.75" x14ac:dyDescent="0.2">
      <c r="A110" s="114" t="s">
        <v>118</v>
      </c>
      <c r="B110" s="106">
        <v>5000</v>
      </c>
      <c r="C110" s="106">
        <v>5000</v>
      </c>
      <c r="D110" s="106">
        <v>5000</v>
      </c>
      <c r="E110" s="107">
        <v>0</v>
      </c>
    </row>
    <row r="111" spans="1:5" s="80" customFormat="1" ht="12.75" x14ac:dyDescent="0.2">
      <c r="A111" s="114" t="s">
        <v>121</v>
      </c>
      <c r="B111" s="106">
        <v>12500</v>
      </c>
      <c r="C111" s="106">
        <v>0</v>
      </c>
      <c r="D111" s="106">
        <v>0</v>
      </c>
      <c r="E111" s="107">
        <v>0</v>
      </c>
    </row>
    <row r="112" spans="1:5" s="80" customFormat="1" ht="12.75" x14ac:dyDescent="0.2">
      <c r="A112" s="114" t="s">
        <v>122</v>
      </c>
      <c r="B112" s="106">
        <v>18000</v>
      </c>
      <c r="C112" s="106">
        <v>12522</v>
      </c>
      <c r="D112" s="106">
        <v>9522</v>
      </c>
      <c r="E112" s="107">
        <v>0</v>
      </c>
    </row>
    <row r="113" spans="1:5" s="80" customFormat="1" ht="12.75" x14ac:dyDescent="0.2">
      <c r="A113" s="114" t="s">
        <v>124</v>
      </c>
      <c r="B113" s="106">
        <v>1000</v>
      </c>
      <c r="C113" s="106"/>
      <c r="D113" s="106"/>
      <c r="E113" s="107"/>
    </row>
    <row r="114" spans="1:5" s="80" customFormat="1" ht="12.75" x14ac:dyDescent="0.2">
      <c r="A114" s="114" t="s">
        <v>131</v>
      </c>
      <c r="B114" s="106">
        <v>2072</v>
      </c>
      <c r="C114" s="106">
        <v>200</v>
      </c>
      <c r="D114" s="106">
        <v>300</v>
      </c>
      <c r="E114" s="107">
        <v>0</v>
      </c>
    </row>
    <row r="115" spans="1:5" s="80" customFormat="1" ht="12.75" x14ac:dyDescent="0.2">
      <c r="A115" s="114" t="s">
        <v>134</v>
      </c>
      <c r="B115" s="115">
        <v>1000</v>
      </c>
      <c r="C115" s="115">
        <v>150</v>
      </c>
      <c r="D115" s="115">
        <v>150</v>
      </c>
      <c r="E115" s="107">
        <v>0</v>
      </c>
    </row>
    <row r="116" spans="1:5" s="80" customFormat="1" ht="12.75" x14ac:dyDescent="0.2">
      <c r="A116" s="111" t="s">
        <v>101</v>
      </c>
      <c r="B116" s="112">
        <f>SUM(B117:B137)</f>
        <v>386754</v>
      </c>
      <c r="C116" s="121">
        <f>SUM(C117:C136)</f>
        <v>36429</v>
      </c>
      <c r="D116" s="121">
        <f>SUM(D117:D136)</f>
        <v>28866</v>
      </c>
      <c r="E116" s="122">
        <f>SUM(E117:E136)</f>
        <v>21075</v>
      </c>
    </row>
    <row r="117" spans="1:5" s="80" customFormat="1" ht="12.75" x14ac:dyDescent="0.2">
      <c r="A117" s="114" t="s">
        <v>106</v>
      </c>
      <c r="B117" s="134">
        <v>19500</v>
      </c>
      <c r="C117" s="123">
        <f>26604-5508-133+7763</f>
        <v>28726</v>
      </c>
      <c r="D117" s="123">
        <f>26604-6441</f>
        <v>20163</v>
      </c>
      <c r="E117" s="124">
        <f>20000-4941</f>
        <v>15059</v>
      </c>
    </row>
    <row r="118" spans="1:5" s="80" customFormat="1" ht="12.75" x14ac:dyDescent="0.2">
      <c r="A118" s="114" t="s">
        <v>107</v>
      </c>
      <c r="B118" s="135">
        <v>1000</v>
      </c>
      <c r="C118" s="115">
        <v>200</v>
      </c>
      <c r="D118" s="115">
        <v>200</v>
      </c>
      <c r="E118" s="107">
        <f t="shared" ref="E118:E147" si="5">D118*1.1</f>
        <v>220.00000000000003</v>
      </c>
    </row>
    <row r="119" spans="1:5" s="80" customFormat="1" ht="12.75" x14ac:dyDescent="0.2">
      <c r="A119" s="114" t="s">
        <v>108</v>
      </c>
      <c r="B119" s="134">
        <v>1500</v>
      </c>
      <c r="C119" s="106">
        <v>4390</v>
      </c>
      <c r="D119" s="106">
        <v>4390</v>
      </c>
      <c r="E119" s="107">
        <v>2485</v>
      </c>
    </row>
    <row r="120" spans="1:5" s="80" customFormat="1" ht="12.75" x14ac:dyDescent="0.2">
      <c r="A120" s="114" t="s">
        <v>109</v>
      </c>
      <c r="B120" s="135">
        <v>250</v>
      </c>
      <c r="C120" s="115">
        <v>100</v>
      </c>
      <c r="D120" s="115">
        <v>100</v>
      </c>
      <c r="E120" s="107">
        <v>100</v>
      </c>
    </row>
    <row r="121" spans="1:5" s="80" customFormat="1" ht="25.5" x14ac:dyDescent="0.2">
      <c r="A121" s="114" t="s">
        <v>110</v>
      </c>
      <c r="B121" s="135">
        <v>100</v>
      </c>
      <c r="C121" s="115">
        <v>100</v>
      </c>
      <c r="D121" s="115">
        <v>100</v>
      </c>
      <c r="E121" s="107">
        <v>100</v>
      </c>
    </row>
    <row r="122" spans="1:5" s="80" customFormat="1" ht="12.75" x14ac:dyDescent="0.2">
      <c r="A122" s="114" t="s">
        <v>112</v>
      </c>
      <c r="B122" s="134">
        <v>1000</v>
      </c>
      <c r="C122" s="106">
        <v>933</v>
      </c>
      <c r="D122" s="106">
        <v>933</v>
      </c>
      <c r="E122" s="107">
        <v>933</v>
      </c>
    </row>
    <row r="123" spans="1:5" s="80" customFormat="1" ht="12.75" x14ac:dyDescent="0.2">
      <c r="A123" s="114" t="s">
        <v>113</v>
      </c>
      <c r="B123" s="135">
        <v>7000</v>
      </c>
      <c r="C123" s="106">
        <v>500</v>
      </c>
      <c r="D123" s="106">
        <v>500</v>
      </c>
      <c r="E123" s="107">
        <v>500</v>
      </c>
    </row>
    <row r="124" spans="1:5" s="80" customFormat="1" ht="25.5" x14ac:dyDescent="0.2">
      <c r="A124" s="114" t="s">
        <v>114</v>
      </c>
      <c r="B124" s="135">
        <v>2000</v>
      </c>
      <c r="C124" s="106"/>
      <c r="D124" s="106"/>
      <c r="E124" s="107"/>
    </row>
    <row r="125" spans="1:5" s="80" customFormat="1" ht="12.75" x14ac:dyDescent="0.2">
      <c r="A125" s="114" t="s">
        <v>115</v>
      </c>
      <c r="B125" s="135">
        <v>15000</v>
      </c>
      <c r="C125" s="106"/>
      <c r="D125" s="106"/>
      <c r="E125" s="107"/>
    </row>
    <row r="126" spans="1:5" s="80" customFormat="1" ht="12.75" x14ac:dyDescent="0.2">
      <c r="A126" s="114" t="s">
        <v>116</v>
      </c>
      <c r="B126" s="135">
        <v>2000</v>
      </c>
      <c r="C126" s="106">
        <v>500</v>
      </c>
      <c r="D126" s="106">
        <v>500</v>
      </c>
      <c r="E126" s="107">
        <v>500</v>
      </c>
    </row>
    <row r="127" spans="1:5" s="80" customFormat="1" ht="12.75" x14ac:dyDescent="0.2">
      <c r="A127" s="114" t="s">
        <v>117</v>
      </c>
      <c r="B127" s="135">
        <v>50000</v>
      </c>
      <c r="C127" s="106"/>
      <c r="D127" s="106"/>
      <c r="E127" s="107"/>
    </row>
    <row r="128" spans="1:5" s="80" customFormat="1" ht="12.75" x14ac:dyDescent="0.2">
      <c r="A128" s="114" t="s">
        <v>118</v>
      </c>
      <c r="B128" s="134">
        <v>1000</v>
      </c>
      <c r="C128" s="105"/>
      <c r="D128" s="105"/>
      <c r="E128" s="107"/>
    </row>
    <row r="129" spans="1:5" s="80" customFormat="1" ht="12.75" x14ac:dyDescent="0.2">
      <c r="A129" s="114" t="s">
        <v>121</v>
      </c>
      <c r="B129" s="135">
        <v>100</v>
      </c>
      <c r="C129" s="105"/>
      <c r="D129" s="105"/>
      <c r="E129" s="107">
        <f t="shared" si="5"/>
        <v>0</v>
      </c>
    </row>
    <row r="130" spans="1:5" s="80" customFormat="1" ht="12.75" x14ac:dyDescent="0.2">
      <c r="A130" s="114" t="s">
        <v>122</v>
      </c>
      <c r="B130" s="134">
        <v>92000</v>
      </c>
      <c r="C130" s="106">
        <v>980</v>
      </c>
      <c r="D130" s="106">
        <v>1980</v>
      </c>
      <c r="E130" s="107">
        <v>1178</v>
      </c>
    </row>
    <row r="131" spans="1:5" s="80" customFormat="1" ht="12.75" x14ac:dyDescent="0.2">
      <c r="A131" s="114" t="s">
        <v>131</v>
      </c>
      <c r="B131" s="134">
        <v>500</v>
      </c>
      <c r="C131" s="106"/>
      <c r="D131" s="106"/>
      <c r="E131" s="107"/>
    </row>
    <row r="132" spans="1:5" s="80" customFormat="1" ht="12.75" x14ac:dyDescent="0.2">
      <c r="A132" s="114" t="s">
        <v>143</v>
      </c>
      <c r="B132" s="134">
        <v>99900</v>
      </c>
      <c r="C132" s="105"/>
      <c r="D132" s="105"/>
      <c r="E132" s="107">
        <f t="shared" si="5"/>
        <v>0</v>
      </c>
    </row>
    <row r="133" spans="1:5" ht="12.75" x14ac:dyDescent="0.2">
      <c r="A133" s="114" t="s">
        <v>138</v>
      </c>
      <c r="B133" s="135">
        <v>5000</v>
      </c>
      <c r="C133" s="105"/>
      <c r="D133" s="105"/>
      <c r="E133" s="107">
        <f t="shared" si="5"/>
        <v>0</v>
      </c>
    </row>
    <row r="134" spans="1:5" ht="12.75" x14ac:dyDescent="0.2">
      <c r="A134" s="114" t="s">
        <v>144</v>
      </c>
      <c r="B134" s="135">
        <v>6000</v>
      </c>
      <c r="C134" s="105"/>
      <c r="D134" s="105"/>
      <c r="E134" s="107"/>
    </row>
    <row r="135" spans="1:5" ht="12.75" x14ac:dyDescent="0.2">
      <c r="A135" s="114" t="s">
        <v>141</v>
      </c>
      <c r="B135" s="134">
        <v>23000</v>
      </c>
      <c r="C135" s="105"/>
      <c r="D135" s="105"/>
      <c r="E135" s="107">
        <f t="shared" si="5"/>
        <v>0</v>
      </c>
    </row>
    <row r="136" spans="1:5" ht="12.75" x14ac:dyDescent="0.2">
      <c r="A136" s="114" t="s">
        <v>142</v>
      </c>
      <c r="B136" s="134">
        <v>28100</v>
      </c>
      <c r="C136" s="105"/>
      <c r="D136" s="105"/>
      <c r="E136" s="107">
        <f t="shared" si="5"/>
        <v>0</v>
      </c>
    </row>
    <row r="137" spans="1:5" ht="12.75" x14ac:dyDescent="0.2">
      <c r="A137" s="114" t="s">
        <v>203</v>
      </c>
      <c r="B137" s="134">
        <v>31804</v>
      </c>
      <c r="C137" s="105"/>
      <c r="D137" s="105"/>
      <c r="E137" s="107"/>
    </row>
    <row r="138" spans="1:5" ht="12.75" x14ac:dyDescent="0.2">
      <c r="A138" s="111" t="s">
        <v>179</v>
      </c>
      <c r="B138" s="106"/>
      <c r="C138" s="121">
        <f>+C139+C140</f>
        <v>4000</v>
      </c>
      <c r="D138" s="121">
        <f t="shared" ref="D138:E138" si="6">+D139+D140</f>
        <v>4000</v>
      </c>
      <c r="E138" s="121">
        <f t="shared" si="6"/>
        <v>4315</v>
      </c>
    </row>
    <row r="139" spans="1:5" ht="12.75" x14ac:dyDescent="0.2">
      <c r="A139" s="114">
        <v>3223</v>
      </c>
      <c r="B139" s="106">
        <v>0</v>
      </c>
      <c r="C139" s="123">
        <v>2000</v>
      </c>
      <c r="D139" s="123">
        <v>2000</v>
      </c>
      <c r="E139" s="123">
        <v>2315</v>
      </c>
    </row>
    <row r="140" spans="1:5" ht="12.75" x14ac:dyDescent="0.2">
      <c r="A140" s="114">
        <v>3232</v>
      </c>
      <c r="B140" s="106">
        <v>0</v>
      </c>
      <c r="C140" s="123">
        <v>2000</v>
      </c>
      <c r="D140" s="123">
        <v>2000</v>
      </c>
      <c r="E140" s="123">
        <v>2000</v>
      </c>
    </row>
    <row r="141" spans="1:5" ht="25.5" x14ac:dyDescent="0.2">
      <c r="A141" s="111" t="s">
        <v>180</v>
      </c>
      <c r="B141" s="106"/>
      <c r="C141" s="121">
        <f>+C142+C143</f>
        <v>2753</v>
      </c>
      <c r="D141" s="121">
        <f t="shared" ref="D141:E141" si="7">+D142+D143</f>
        <v>2753</v>
      </c>
      <c r="E141" s="121">
        <f t="shared" si="7"/>
        <v>2753</v>
      </c>
    </row>
    <row r="142" spans="1:5" ht="12.75" x14ac:dyDescent="0.2">
      <c r="A142" s="114">
        <v>3232</v>
      </c>
      <c r="B142" s="106">
        <v>0</v>
      </c>
      <c r="C142" s="123">
        <v>1753</v>
      </c>
      <c r="D142" s="123">
        <v>1753</v>
      </c>
      <c r="E142" s="123">
        <v>1753</v>
      </c>
    </row>
    <row r="143" spans="1:5" ht="12.75" x14ac:dyDescent="0.2">
      <c r="A143" s="114">
        <v>3236</v>
      </c>
      <c r="B143" s="106">
        <v>0</v>
      </c>
      <c r="C143" s="123">
        <v>1000</v>
      </c>
      <c r="D143" s="123">
        <v>1000</v>
      </c>
      <c r="E143" s="123">
        <v>1000</v>
      </c>
    </row>
    <row r="144" spans="1:5" ht="12.75" x14ac:dyDescent="0.2">
      <c r="A144" s="111" t="s">
        <v>103</v>
      </c>
      <c r="B144" s="112">
        <f>SUM(B145:B147)</f>
        <v>6279</v>
      </c>
      <c r="C144" s="121">
        <v>3000</v>
      </c>
      <c r="D144" s="121">
        <v>3000</v>
      </c>
      <c r="E144" s="122">
        <f t="shared" si="5"/>
        <v>3300.0000000000005</v>
      </c>
    </row>
    <row r="145" spans="1:5" ht="12.75" x14ac:dyDescent="0.2">
      <c r="A145" s="114" t="s">
        <v>118</v>
      </c>
      <c r="B145" s="106">
        <v>1000</v>
      </c>
      <c r="C145" s="123">
        <v>1000</v>
      </c>
      <c r="D145" s="123">
        <v>1000</v>
      </c>
      <c r="E145" s="124">
        <f t="shared" si="5"/>
        <v>1100</v>
      </c>
    </row>
    <row r="146" spans="1:5" ht="12.75" x14ac:dyDescent="0.2">
      <c r="A146" s="114" t="s">
        <v>124</v>
      </c>
      <c r="B146" s="106">
        <v>2000</v>
      </c>
      <c r="C146" s="123">
        <v>2000</v>
      </c>
      <c r="D146" s="123">
        <v>2000</v>
      </c>
      <c r="E146" s="124">
        <f t="shared" si="5"/>
        <v>2200</v>
      </c>
    </row>
    <row r="147" spans="1:5" ht="12.75" x14ac:dyDescent="0.2">
      <c r="A147" s="114" t="s">
        <v>134</v>
      </c>
      <c r="B147" s="106">
        <v>3279</v>
      </c>
      <c r="C147" s="125"/>
      <c r="D147" s="125"/>
      <c r="E147" s="124">
        <f t="shared" si="5"/>
        <v>0</v>
      </c>
    </row>
    <row r="148" spans="1:5" ht="25.5" x14ac:dyDescent="0.2">
      <c r="A148" s="111" t="s">
        <v>105</v>
      </c>
      <c r="B148" s="112">
        <v>5000</v>
      </c>
      <c r="C148" s="121">
        <v>6000</v>
      </c>
      <c r="D148" s="121">
        <f>SUM(D149:D152)</f>
        <v>6000</v>
      </c>
      <c r="E148" s="122">
        <f>SUM(E149:E152)</f>
        <v>6000</v>
      </c>
    </row>
    <row r="149" spans="1:5" ht="12.75" x14ac:dyDescent="0.2">
      <c r="A149" s="114" t="s">
        <v>138</v>
      </c>
      <c r="B149" s="106">
        <v>1000</v>
      </c>
      <c r="C149" s="106">
        <v>1000</v>
      </c>
      <c r="D149" s="106">
        <v>1000</v>
      </c>
      <c r="E149" s="117">
        <v>1000</v>
      </c>
    </row>
    <row r="150" spans="1:5" ht="12.75" x14ac:dyDescent="0.2">
      <c r="A150" s="114" t="s">
        <v>144</v>
      </c>
      <c r="B150" s="106">
        <v>1000</v>
      </c>
      <c r="C150" s="106">
        <v>1000</v>
      </c>
      <c r="D150" s="106">
        <v>1000</v>
      </c>
      <c r="E150" s="106">
        <v>1000</v>
      </c>
    </row>
    <row r="151" spans="1:5" ht="12.75" x14ac:dyDescent="0.2">
      <c r="A151" s="114" t="s">
        <v>141</v>
      </c>
      <c r="B151" s="106">
        <v>1000</v>
      </c>
      <c r="C151" s="106">
        <v>1000</v>
      </c>
      <c r="D151" s="106">
        <v>1000</v>
      </c>
      <c r="E151" s="106">
        <v>1000</v>
      </c>
    </row>
    <row r="152" spans="1:5" ht="12.75" x14ac:dyDescent="0.2">
      <c r="A152" s="114" t="s">
        <v>170</v>
      </c>
      <c r="B152" s="106">
        <v>2000</v>
      </c>
      <c r="C152" s="106">
        <v>3000</v>
      </c>
      <c r="D152" s="106">
        <v>3000</v>
      </c>
      <c r="E152" s="106">
        <v>3000</v>
      </c>
    </row>
    <row r="153" spans="1:5" ht="12.75" x14ac:dyDescent="0.2">
      <c r="A153" s="136" t="s">
        <v>205</v>
      </c>
    </row>
    <row r="154" spans="1:5" x14ac:dyDescent="0.15">
      <c r="A154" s="137" t="s">
        <v>201</v>
      </c>
    </row>
    <row r="155" spans="1:5" x14ac:dyDescent="0.15">
      <c r="A155" s="137" t="s">
        <v>204</v>
      </c>
      <c r="C155" s="164" t="s">
        <v>198</v>
      </c>
      <c r="D155" s="164"/>
      <c r="E155" s="164"/>
    </row>
    <row r="157" spans="1:5" x14ac:dyDescent="0.15">
      <c r="C157" s="164" t="s">
        <v>199</v>
      </c>
      <c r="D157" s="164"/>
      <c r="E157" s="164"/>
    </row>
    <row r="159" spans="1:5" x14ac:dyDescent="0.15">
      <c r="E159" s="119"/>
    </row>
  </sheetData>
  <autoFilter ref="A10:E152" xr:uid="{621DA345-DA71-4E71-B3A3-8D69485A3FF0}"/>
  <mergeCells count="2">
    <mergeCell ref="C155:E155"/>
    <mergeCell ref="C157:E15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7</vt:i4>
      </vt:variant>
    </vt:vector>
  </HeadingPairs>
  <TitlesOfParts>
    <vt:vector size="15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Plan na četvrtoj razini -</vt:lpstr>
      <vt:lpstr>' Račun financiranja-ekonomska'!Podrucje_ispisa</vt:lpstr>
      <vt:lpstr>' Račun financiranja-izvori'!Podrucje_ispisa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Vesna Hrvojević</cp:lastModifiedBy>
  <cp:lastPrinted>2025-10-30T13:52:38Z</cp:lastPrinted>
  <dcterms:created xsi:type="dcterms:W3CDTF">2022-08-12T12:51:27Z</dcterms:created>
  <dcterms:modified xsi:type="dcterms:W3CDTF">2025-10-30T13:53:06Z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