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ppkopacki-my.sharepoint.com/personal/mirna_kovacevic_pp-kopacki-rit_hr/Documents/Documents/Administracija/Rebalans 2025/"/>
    </mc:Choice>
  </mc:AlternateContent>
  <xr:revisionPtr revIDLastSave="0" documentId="8_{B785AAE0-FE86-4D0E-97E8-A0CC39DB7484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SAŽETAK" sheetId="1" r:id="rId1"/>
    <sheet name=" Račun prihoda i rashoda-ekonom" sheetId="3" r:id="rId2"/>
    <sheet name=" Račun prihoda i rashoda-izvori" sheetId="9" r:id="rId3"/>
    <sheet name=" Račun rashoda-funkcija" sheetId="10" r:id="rId4"/>
    <sheet name=" Račun financiranja-ekonomska" sheetId="11" r:id="rId5"/>
    <sheet name=" Račun financiranja-izvori" sheetId="12" r:id="rId6"/>
    <sheet name="POSEBNI DIO" sheetId="7" r:id="rId7"/>
    <sheet name="Plan na četvrtoj razini" sheetId="13" r:id="rId8"/>
  </sheets>
  <definedNames>
    <definedName name="_xlnm._FilterDatabase" localSheetId="7" hidden="1">'Plan na četvrtoj razini'!$A$14:$E$205</definedName>
    <definedName name="_xlnm.Print_Area" localSheetId="4">' Račun financiranja-ekonomska'!$A$1:$G$17</definedName>
    <definedName name="_xlnm.Print_Area" localSheetId="5">' Račun financiranja-izvori'!$A$2:$E$26</definedName>
    <definedName name="_xlnm.Print_Area" localSheetId="1">' Račun prihoda i rashoda-ekonom'!$A$2:$I$132</definedName>
    <definedName name="_xlnm.Print_Area" localSheetId="2">' Račun prihoda i rashoda-izvori'!$A$1:$E$36</definedName>
    <definedName name="_xlnm.Print_Area" localSheetId="3">' Račun rashoda-funkcija'!$A$2:$E$12</definedName>
    <definedName name="_xlnm.Print_Area" localSheetId="6">'POSEBNI DIO'!$A$1:$G$110</definedName>
    <definedName name="_xlnm.Print_Area" localSheetId="0">SAŽETAK!$A$1:$I$37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I13" i="1"/>
  <c r="F9" i="7" l="1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8" i="7"/>
  <c r="G24" i="7"/>
  <c r="G18" i="7"/>
  <c r="G17" i="7" s="1"/>
  <c r="G12" i="7"/>
  <c r="G11" i="7" s="1"/>
  <c r="G10" i="7" s="1"/>
  <c r="G28" i="7"/>
  <c r="G31" i="7"/>
  <c r="G34" i="7"/>
  <c r="G33" i="7" s="1"/>
  <c r="G40" i="7"/>
  <c r="G43" i="7"/>
  <c r="G47" i="7"/>
  <c r="G46" i="7" s="1"/>
  <c r="G52" i="7"/>
  <c r="G51" i="7" s="1"/>
  <c r="E12" i="7"/>
  <c r="E11" i="7" s="1"/>
  <c r="E10" i="7" s="1"/>
  <c r="E18" i="7"/>
  <c r="E17" i="7" s="1"/>
  <c r="E28" i="7"/>
  <c r="E31" i="7"/>
  <c r="E34" i="7"/>
  <c r="E33" i="7" s="1"/>
  <c r="E40" i="7"/>
  <c r="E43" i="7"/>
  <c r="E47" i="7"/>
  <c r="E46" i="7" s="1"/>
  <c r="E52" i="7"/>
  <c r="E51" i="7" s="1"/>
  <c r="D52" i="7"/>
  <c r="D51" i="7" s="1"/>
  <c r="D47" i="7"/>
  <c r="D46" i="7" s="1"/>
  <c r="D43" i="7"/>
  <c r="D40" i="7"/>
  <c r="D39" i="7" s="1"/>
  <c r="D34" i="7"/>
  <c r="D33" i="7" s="1"/>
  <c r="D31" i="7"/>
  <c r="D28" i="7"/>
  <c r="D27" i="7" s="1"/>
  <c r="D24" i="7"/>
  <c r="D18" i="7"/>
  <c r="D17" i="7" s="1"/>
  <c r="D12" i="7"/>
  <c r="D11" i="7" s="1"/>
  <c r="D10" i="7" s="1"/>
  <c r="C6" i="10"/>
  <c r="D6" i="10"/>
  <c r="E6" i="10"/>
  <c r="C7" i="10"/>
  <c r="D7" i="10"/>
  <c r="E7" i="10"/>
  <c r="B7" i="10"/>
  <c r="B6" i="10"/>
  <c r="D8" i="10"/>
  <c r="E8" i="10"/>
  <c r="C8" i="10"/>
  <c r="B8" i="10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E22" i="9"/>
  <c r="E23" i="9"/>
  <c r="E25" i="9"/>
  <c r="E27" i="9"/>
  <c r="E29" i="9"/>
  <c r="E32" i="9"/>
  <c r="E34" i="9"/>
  <c r="E35" i="9"/>
  <c r="E33" i="9"/>
  <c r="E31" i="9"/>
  <c r="E30" i="9"/>
  <c r="E28" i="9"/>
  <c r="E26" i="9"/>
  <c r="E24" i="9"/>
  <c r="C22" i="9"/>
  <c r="C23" i="9"/>
  <c r="C25" i="9"/>
  <c r="C27" i="9"/>
  <c r="C29" i="9"/>
  <c r="C32" i="9"/>
  <c r="C34" i="9"/>
  <c r="C35" i="9"/>
  <c r="C33" i="9"/>
  <c r="C31" i="9"/>
  <c r="C30" i="9"/>
  <c r="C28" i="9"/>
  <c r="C26" i="9"/>
  <c r="C24" i="9"/>
  <c r="B85" i="13"/>
  <c r="B59" i="13" s="1"/>
  <c r="B87" i="13"/>
  <c r="B23" i="9"/>
  <c r="B25" i="9"/>
  <c r="B22" i="9" s="1"/>
  <c r="B27" i="9"/>
  <c r="B29" i="9"/>
  <c r="B32" i="9"/>
  <c r="B34" i="9"/>
  <c r="B35" i="9"/>
  <c r="B33" i="9"/>
  <c r="B31" i="9"/>
  <c r="B30" i="9"/>
  <c r="B28" i="9"/>
  <c r="B24" i="9"/>
  <c r="B6" i="9"/>
  <c r="B20" i="9"/>
  <c r="B18" i="9"/>
  <c r="B15" i="9"/>
  <c r="B13" i="9"/>
  <c r="B11" i="9"/>
  <c r="B7" i="9"/>
  <c r="B21" i="9"/>
  <c r="B19" i="9"/>
  <c r="B14" i="9"/>
  <c r="B17" i="9"/>
  <c r="B16" i="9"/>
  <c r="B12" i="9"/>
  <c r="B8" i="9"/>
  <c r="E27" i="7" l="1"/>
  <c r="E16" i="7" s="1"/>
  <c r="E9" i="7" s="1"/>
  <c r="E8" i="7" s="1"/>
  <c r="G27" i="7"/>
  <c r="E39" i="7"/>
  <c r="G39" i="7"/>
  <c r="D16" i="7"/>
  <c r="D9" i="7" s="1"/>
  <c r="D8" i="7" s="1"/>
  <c r="G16" i="7"/>
  <c r="G9" i="7" s="1"/>
  <c r="G8" i="7" s="1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6" i="9"/>
  <c r="E7" i="9"/>
  <c r="E11" i="9"/>
  <c r="E13" i="9"/>
  <c r="E15" i="9"/>
  <c r="E18" i="9"/>
  <c r="E6" i="9" s="1"/>
  <c r="E20" i="9"/>
  <c r="C6" i="9"/>
  <c r="C20" i="9"/>
  <c r="C18" i="9"/>
  <c r="C15" i="9"/>
  <c r="C13" i="9"/>
  <c r="C11" i="9"/>
  <c r="C7" i="9"/>
  <c r="H64" i="3"/>
  <c r="H63" i="3"/>
  <c r="I63" i="3"/>
  <c r="I65" i="3"/>
  <c r="I114" i="3"/>
  <c r="I64" i="3"/>
  <c r="H66" i="3"/>
  <c r="H67" i="3"/>
  <c r="H68" i="3"/>
  <c r="H69" i="3"/>
  <c r="H70" i="3"/>
  <c r="H71" i="3"/>
  <c r="H72" i="3"/>
  <c r="H74" i="3"/>
  <c r="H75" i="3"/>
  <c r="H76" i="3"/>
  <c r="H77" i="3"/>
  <c r="H78" i="3"/>
  <c r="H79" i="3"/>
  <c r="H80" i="3"/>
  <c r="H81" i="3"/>
  <c r="H82" i="3"/>
  <c r="H83" i="3"/>
  <c r="H84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I130" i="3"/>
  <c r="I127" i="3"/>
  <c r="I121" i="3"/>
  <c r="I118" i="3"/>
  <c r="I117" i="3"/>
  <c r="I111" i="3"/>
  <c r="I112" i="3"/>
  <c r="I106" i="3"/>
  <c r="I105" i="3"/>
  <c r="I97" i="3"/>
  <c r="I85" i="3"/>
  <c r="I73" i="3" s="1"/>
  <c r="H73" i="3" s="1"/>
  <c r="I78" i="3"/>
  <c r="I66" i="3"/>
  <c r="I68" i="3"/>
  <c r="I70" i="3"/>
  <c r="G114" i="3"/>
  <c r="G70" i="3"/>
  <c r="G68" i="3"/>
  <c r="G66" i="3"/>
  <c r="G65" i="3" s="1"/>
  <c r="I74" i="3"/>
  <c r="G73" i="3"/>
  <c r="G74" i="3"/>
  <c r="G78" i="3"/>
  <c r="G85" i="3"/>
  <c r="G97" i="3"/>
  <c r="G106" i="3"/>
  <c r="G105" i="3" s="1"/>
  <c r="G112" i="3"/>
  <c r="G111" i="3" s="1"/>
  <c r="G118" i="3"/>
  <c r="G117" i="3" s="1"/>
  <c r="G121" i="3"/>
  <c r="G127" i="3"/>
  <c r="G130" i="3"/>
  <c r="F117" i="3"/>
  <c r="F130" i="3"/>
  <c r="F127" i="3"/>
  <c r="F121" i="3"/>
  <c r="F118" i="3"/>
  <c r="F115" i="3"/>
  <c r="F114" i="3" s="1"/>
  <c r="F112" i="3"/>
  <c r="F111" i="3" s="1"/>
  <c r="F106" i="3"/>
  <c r="F97" i="3"/>
  <c r="F85" i="3"/>
  <c r="F78" i="3"/>
  <c r="F73" i="3" s="1"/>
  <c r="F74" i="3"/>
  <c r="F70" i="3"/>
  <c r="F68" i="3"/>
  <c r="F66" i="3"/>
  <c r="H14" i="3"/>
  <c r="H15" i="3"/>
  <c r="H16" i="3"/>
  <c r="H18" i="3"/>
  <c r="H19" i="3"/>
  <c r="H21" i="3"/>
  <c r="H23" i="3"/>
  <c r="H24" i="3"/>
  <c r="H25" i="3"/>
  <c r="H27" i="3"/>
  <c r="H28" i="3"/>
  <c r="H30" i="3"/>
  <c r="H31" i="3"/>
  <c r="H33" i="3"/>
  <c r="H34" i="3"/>
  <c r="H35" i="3"/>
  <c r="H36" i="3"/>
  <c r="H37" i="3"/>
  <c r="H38" i="3"/>
  <c r="H40" i="3"/>
  <c r="H41" i="3"/>
  <c r="H43" i="3"/>
  <c r="H44" i="3"/>
  <c r="H45" i="3"/>
  <c r="H46" i="3"/>
  <c r="H48" i="3"/>
  <c r="H49" i="3"/>
  <c r="H50" i="3"/>
  <c r="H52" i="3"/>
  <c r="H53" i="3"/>
  <c r="H54" i="3"/>
  <c r="H55" i="3"/>
  <c r="H56" i="3"/>
  <c r="H57" i="3"/>
  <c r="H58" i="3"/>
  <c r="H59" i="3"/>
  <c r="F52" i="3"/>
  <c r="F42" i="3"/>
  <c r="F32" i="3"/>
  <c r="F39" i="3"/>
  <c r="F30" i="3"/>
  <c r="F29" i="3" s="1"/>
  <c r="F27" i="3"/>
  <c r="F26" i="3" s="1"/>
  <c r="G22" i="3"/>
  <c r="F22" i="3"/>
  <c r="F20" i="3"/>
  <c r="F17" i="3"/>
  <c r="G13" i="3"/>
  <c r="F13" i="3"/>
  <c r="H65" i="3" l="1"/>
  <c r="H85" i="3"/>
  <c r="G64" i="3"/>
  <c r="G63" i="3" s="1"/>
  <c r="F12" i="3"/>
  <c r="F11" i="3" s="1"/>
  <c r="F10" i="3" s="1"/>
  <c r="F65" i="3"/>
  <c r="F64" i="3" s="1"/>
  <c r="F63" i="3" s="1"/>
  <c r="G12" i="3"/>
  <c r="I12" i="3"/>
  <c r="H12" i="3" s="1"/>
  <c r="I51" i="3"/>
  <c r="H51" i="3" s="1"/>
  <c r="I47" i="3"/>
  <c r="H47" i="3" s="1"/>
  <c r="I42" i="3"/>
  <c r="H42" i="3" s="1"/>
  <c r="I39" i="3"/>
  <c r="H39" i="3" s="1"/>
  <c r="I32" i="3"/>
  <c r="H32" i="3" s="1"/>
  <c r="I29" i="3"/>
  <c r="H29" i="3" s="1"/>
  <c r="I26" i="3"/>
  <c r="H26" i="3" s="1"/>
  <c r="I22" i="3"/>
  <c r="H22" i="3" s="1"/>
  <c r="I20" i="3"/>
  <c r="H20" i="3" s="1"/>
  <c r="I17" i="3"/>
  <c r="H17" i="3" s="1"/>
  <c r="I13" i="3"/>
  <c r="H13" i="3" s="1"/>
  <c r="G51" i="3"/>
  <c r="I11" i="3" l="1"/>
  <c r="G11" i="3"/>
  <c r="G10" i="3" s="1"/>
  <c r="I10" i="3" l="1"/>
  <c r="H10" i="3" s="1"/>
  <c r="H11" i="3"/>
  <c r="H14" i="1" l="1"/>
  <c r="H16" i="1"/>
  <c r="H17" i="1"/>
  <c r="H18" i="1"/>
  <c r="H13" i="1"/>
  <c r="I15" i="1"/>
  <c r="I19" i="1" s="1"/>
  <c r="I18" i="1"/>
  <c r="F18" i="1"/>
  <c r="B201" i="13"/>
  <c r="B200" i="13" s="1"/>
  <c r="B192" i="13"/>
  <c r="B191" i="13" s="1"/>
  <c r="B168" i="13"/>
  <c r="B148" i="13"/>
  <c r="B147" i="13" s="1"/>
  <c r="B132" i="13"/>
  <c r="B131" i="13" s="1"/>
  <c r="B86" i="13" s="1"/>
  <c r="B62" i="13"/>
  <c r="B61" i="13" s="1"/>
  <c r="B60" i="13" s="1"/>
  <c r="H19" i="1" l="1"/>
  <c r="H15" i="1"/>
  <c r="B53" i="13"/>
  <c r="B49" i="13"/>
  <c r="B48" i="13" s="1"/>
  <c r="B35" i="13"/>
  <c r="B32" i="13"/>
  <c r="B31" i="13" s="1"/>
  <c r="B25" i="13"/>
  <c r="B18" i="13"/>
  <c r="B17" i="13" s="1"/>
  <c r="B14" i="13"/>
  <c r="B52" i="13" l="1"/>
  <c r="F14" i="1"/>
  <c r="B24" i="13"/>
  <c r="F13" i="1"/>
  <c r="F15" i="1" s="1"/>
  <c r="F19" i="1" s="1"/>
  <c r="B16" i="13"/>
  <c r="B11" i="13" s="1"/>
  <c r="D87" i="13" l="1"/>
  <c r="D86" i="13" s="1"/>
  <c r="C86" i="13"/>
  <c r="E129" i="13"/>
  <c r="E202" i="13"/>
  <c r="E203" i="13"/>
  <c r="E204" i="13"/>
  <c r="E205" i="13"/>
  <c r="D200" i="13"/>
  <c r="C201" i="13"/>
  <c r="E201" i="13" s="1"/>
  <c r="E193" i="13"/>
  <c r="E194" i="13"/>
  <c r="E195" i="13"/>
  <c r="E196" i="13"/>
  <c r="E197" i="13"/>
  <c r="D192" i="13"/>
  <c r="D191" i="13" s="1"/>
  <c r="C192" i="13"/>
  <c r="C191" i="13" s="1"/>
  <c r="E169" i="13"/>
  <c r="E170" i="13"/>
  <c r="E171" i="13"/>
  <c r="E172" i="13"/>
  <c r="E173" i="13"/>
  <c r="E174" i="13"/>
  <c r="E175" i="13"/>
  <c r="E176" i="13"/>
  <c r="E177" i="13"/>
  <c r="E178" i="13"/>
  <c r="E179" i="13"/>
  <c r="E180" i="13"/>
  <c r="E181" i="13"/>
  <c r="E182" i="13"/>
  <c r="E183" i="13"/>
  <c r="E184" i="13"/>
  <c r="E185" i="13"/>
  <c r="E186" i="13"/>
  <c r="E187" i="13"/>
  <c r="E188" i="13"/>
  <c r="E189" i="13"/>
  <c r="E190" i="13"/>
  <c r="D168" i="13"/>
  <c r="C168" i="13"/>
  <c r="E168" i="13" s="1"/>
  <c r="E149" i="13"/>
  <c r="E150" i="13"/>
  <c r="E151" i="13"/>
  <c r="E152" i="13"/>
  <c r="E153" i="13"/>
  <c r="E154" i="13"/>
  <c r="E155" i="13"/>
  <c r="E156" i="13"/>
  <c r="E157" i="13"/>
  <c r="E158" i="13"/>
  <c r="E159" i="13"/>
  <c r="E160" i="13"/>
  <c r="E161" i="13"/>
  <c r="E162" i="13"/>
  <c r="E163" i="13"/>
  <c r="E164" i="13"/>
  <c r="E165" i="13"/>
  <c r="E166" i="13"/>
  <c r="E167" i="13"/>
  <c r="D148" i="13"/>
  <c r="C148" i="13"/>
  <c r="D132" i="13"/>
  <c r="D131" i="13" s="1"/>
  <c r="C132" i="13"/>
  <c r="C131" i="13" s="1"/>
  <c r="E133" i="13"/>
  <c r="E134" i="13"/>
  <c r="E135" i="13"/>
  <c r="E136" i="13"/>
  <c r="E137" i="13"/>
  <c r="E138" i="13"/>
  <c r="E139" i="13"/>
  <c r="E140" i="13"/>
  <c r="E141" i="13"/>
  <c r="E142" i="13"/>
  <c r="E143" i="13"/>
  <c r="E144" i="13"/>
  <c r="E146" i="13"/>
  <c r="E89" i="13"/>
  <c r="E90" i="13"/>
  <c r="E91" i="13"/>
  <c r="E92" i="13"/>
  <c r="E93" i="13"/>
  <c r="E94" i="13"/>
  <c r="E95" i="13"/>
  <c r="E96" i="13"/>
  <c r="E97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111" i="13"/>
  <c r="E112" i="13"/>
  <c r="E113" i="13"/>
  <c r="E114" i="13"/>
  <c r="E115" i="13"/>
  <c r="E116" i="13"/>
  <c r="E117" i="13"/>
  <c r="E118" i="13"/>
  <c r="E119" i="13"/>
  <c r="E120" i="13"/>
  <c r="E121" i="13"/>
  <c r="E88" i="13"/>
  <c r="C87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63" i="13"/>
  <c r="D62" i="13"/>
  <c r="D61" i="13" s="1"/>
  <c r="D60" i="13" s="1"/>
  <c r="C62" i="13"/>
  <c r="C61" i="13" s="1"/>
  <c r="C60" i="13" s="1"/>
  <c r="D14" i="13"/>
  <c r="D13" i="13" s="1"/>
  <c r="D12" i="13" s="1"/>
  <c r="C14" i="13"/>
  <c r="C13" i="13" s="1"/>
  <c r="C12" i="13" s="1"/>
  <c r="E55" i="13"/>
  <c r="E56" i="13"/>
  <c r="E57" i="13"/>
  <c r="E58" i="13"/>
  <c r="E54" i="13"/>
  <c r="D53" i="13"/>
  <c r="D52" i="13" s="1"/>
  <c r="C53" i="13"/>
  <c r="C52" i="13" s="1"/>
  <c r="E51" i="13"/>
  <c r="E50" i="13"/>
  <c r="D49" i="13"/>
  <c r="D48" i="13" s="1"/>
  <c r="C49" i="13"/>
  <c r="C48" i="13" s="1"/>
  <c r="E37" i="13"/>
  <c r="E38" i="13"/>
  <c r="E39" i="13"/>
  <c r="E40" i="13"/>
  <c r="E41" i="13"/>
  <c r="E42" i="13"/>
  <c r="E43" i="13"/>
  <c r="E44" i="13"/>
  <c r="E45" i="13"/>
  <c r="E46" i="13"/>
  <c r="E47" i="13"/>
  <c r="E36" i="13"/>
  <c r="D35" i="13"/>
  <c r="C35" i="13"/>
  <c r="E34" i="13"/>
  <c r="E33" i="13"/>
  <c r="D32" i="13"/>
  <c r="C32" i="13"/>
  <c r="E27" i="13"/>
  <c r="E28" i="13"/>
  <c r="E29" i="13"/>
  <c r="E30" i="13"/>
  <c r="E26" i="13"/>
  <c r="D25" i="13"/>
  <c r="D24" i="13" s="1"/>
  <c r="C25" i="13"/>
  <c r="C24" i="13" s="1"/>
  <c r="E20" i="13"/>
  <c r="E21" i="13"/>
  <c r="E22" i="13"/>
  <c r="E23" i="13"/>
  <c r="E19" i="13"/>
  <c r="D18" i="13"/>
  <c r="D17" i="13" s="1"/>
  <c r="C18" i="13"/>
  <c r="C17" i="13" s="1"/>
  <c r="E148" i="13" l="1"/>
  <c r="C200" i="13"/>
  <c r="E200" i="13" s="1"/>
  <c r="E87" i="13"/>
  <c r="E86" i="13" s="1"/>
  <c r="E192" i="13"/>
  <c r="E191" i="13" s="1"/>
  <c r="D147" i="13"/>
  <c r="D85" i="13" s="1"/>
  <c r="D59" i="13" s="1"/>
  <c r="E49" i="13"/>
  <c r="E48" i="13" s="1"/>
  <c r="E147" i="13"/>
  <c r="C147" i="13"/>
  <c r="C85" i="13" s="1"/>
  <c r="C59" i="13" s="1"/>
  <c r="E32" i="13"/>
  <c r="C31" i="13"/>
  <c r="C11" i="13" s="1"/>
  <c r="E132" i="13"/>
  <c r="E131" i="13" s="1"/>
  <c r="E62" i="13"/>
  <c r="E61" i="13" s="1"/>
  <c r="E60" i="13" s="1"/>
  <c r="E12" i="13"/>
  <c r="D31" i="13"/>
  <c r="D16" i="13" s="1"/>
  <c r="E25" i="13"/>
  <c r="E24" i="13" s="1"/>
  <c r="E14" i="13"/>
  <c r="E13" i="13"/>
  <c r="E35" i="13"/>
  <c r="E53" i="13"/>
  <c r="E52" i="13" s="1"/>
  <c r="E18" i="13"/>
  <c r="E17" i="13" s="1"/>
  <c r="E85" i="13" l="1"/>
  <c r="E59" i="13" s="1"/>
  <c r="C16" i="13"/>
  <c r="E31" i="13"/>
  <c r="E11" i="13" s="1"/>
  <c r="D11" i="13"/>
  <c r="E16" i="13" l="1"/>
</calcChain>
</file>

<file path=xl/sharedStrings.xml><?xml version="1.0" encoding="utf-8"?>
<sst xmlns="http://schemas.openxmlformats.org/spreadsheetml/2006/main" count="510" uniqueCount="274">
  <si>
    <t>PRIHODI UKUPNO</t>
  </si>
  <si>
    <t>RASHODI UKUPNO</t>
  </si>
  <si>
    <t>RAZLIKA - VIŠAK / MANJAK</t>
  </si>
  <si>
    <t>NETO FINANCIRANJE</t>
  </si>
  <si>
    <t>VIŠAK / MANJAK + NETO FINANCIRANJE</t>
  </si>
  <si>
    <t xml:space="preserve">A. RAČUN PRIHODA I RASHODA 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</si>
  <si>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</si>
  <si>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</si>
  <si>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</si>
  <si>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</si>
  <si>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</si>
  <si>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</si>
  <si>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</si>
  <si>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</si>
  <si>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</si>
  <si>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</si>
  <si>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</si>
  <si>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</si>
  <si>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</si>
  <si>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</si>
  <si>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PRIJENOS SREDSTAVA IZ PRETHODNE GODINE</t>
  </si>
  <si>
    <t>1 Opći prihodi i primici</t>
  </si>
  <si>
    <t>11 Opći prihodi i primici</t>
  </si>
  <si>
    <t>12 Sredstva učešća za pomoći</t>
  </si>
  <si>
    <t>2 Doprinosi</t>
  </si>
  <si>
    <t>21 Doprinosi za mirovinsko osiguranje</t>
  </si>
  <si>
    <t>3 Vlastiti prihodi</t>
  </si>
  <si>
    <t>31 Vlastiti prihodi</t>
  </si>
  <si>
    <t>A. SAŽETAK RAČUNA PRIHODA I RASHODA</t>
  </si>
  <si>
    <t>B. SAŽETAK RAČUNA FINANCIRANJA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</si>
  <si>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</si>
  <si>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</si>
  <si>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</si>
  <si>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</si>
  <si>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</si>
  <si>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</si>
  <si>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</si>
  <si>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PRIJENOS SREDSTAVA U SLJEDEĆE RAZDOBLJE</t>
  </si>
  <si>
    <t>A1. PRIHODI I RASHODI PREMA EKONOMSKOJ KLASIFIKACIJI</t>
  </si>
  <si>
    <t>A2. PRIHODI I RASHODI PREMA IZVORIMA FINANCIRANJA</t>
  </si>
  <si>
    <t>UKUPNO PRIHODI</t>
  </si>
  <si>
    <t>UKUPNO RASHODI</t>
  </si>
  <si>
    <t>A3. RASHODI PREMA FUNKCIJSKOJ KLASIFIKACIJI</t>
  </si>
  <si>
    <t>B1. RAČUN FINANCIRANJA PREMA EKONOMSKOJ KLASIFIKACIJI</t>
  </si>
  <si>
    <t>B2. RAČUN FINANCIRANJA PREMA IZVORIMA FINANCIRANJA</t>
  </si>
  <si>
    <t xml:space="preserve"> 4 Prihodi posebne namjene</t>
  </si>
  <si>
    <t xml:space="preserve"> 5 Pomoći</t>
  </si>
  <si>
    <t xml:space="preserve"> 6 Donacije</t>
  </si>
  <si>
    <t>7 Prihodi od prodaje ili zamjene nefinancijske imovine i naknade s naslova osiguranja</t>
  </si>
  <si>
    <t xml:space="preserve">  43 Ostali prihodi za posebne namjene</t>
  </si>
  <si>
    <t xml:space="preserve">  51 Pomoći EU</t>
  </si>
  <si>
    <t xml:space="preserve">  52 Ostale pomoći</t>
  </si>
  <si>
    <t xml:space="preserve">  56 Fondovi EU</t>
  </si>
  <si>
    <t xml:space="preserve">  61 Donacije</t>
  </si>
  <si>
    <t xml:space="preserve">  71 Prihodi od prodaje ili zamjene nefinancijske imovine i naknade s naslova osiguranja</t>
  </si>
  <si>
    <t>Glavni program 34</t>
  </si>
  <si>
    <t>NAZIV</t>
  </si>
  <si>
    <t xml:space="preserve">BROJČANA OZNAKA </t>
  </si>
  <si>
    <t>NACIONALNI PARKOVI I PARKOVI PRIRODE</t>
  </si>
  <si>
    <t>ZAŠTITA I OČUVANJE PRIRODE I OKOLIŠA</t>
  </si>
  <si>
    <t>PROGRAM 3041</t>
  </si>
  <si>
    <t>Aktivnost 779000</t>
  </si>
  <si>
    <t>Izvor financiranja 11</t>
  </si>
  <si>
    <t>ZAŠTITA PRIRODE</t>
  </si>
  <si>
    <t>Aktivnost 779047</t>
  </si>
  <si>
    <t>Financijski rashodi</t>
  </si>
  <si>
    <t>Izvor financiranja 31</t>
  </si>
  <si>
    <t xml:space="preserve">     Skupina (rashod/izdatak)3</t>
  </si>
  <si>
    <t xml:space="preserve">       Skupina (rashod/izdatak)31</t>
  </si>
  <si>
    <t xml:space="preserve">       Skupina (rashod/izdatak)32</t>
  </si>
  <si>
    <t xml:space="preserve">       Skupina (rashod/izdatak)34</t>
  </si>
  <si>
    <t xml:space="preserve">       Skupina (rashod/izdatak)36</t>
  </si>
  <si>
    <t xml:space="preserve">       Skupina (rashod/izdatak)4</t>
  </si>
  <si>
    <t xml:space="preserve">       Skupina (rashod/izdatak)42</t>
  </si>
  <si>
    <t>Izvor financiranja 43</t>
  </si>
  <si>
    <t>Izvor financiranja 51</t>
  </si>
  <si>
    <t>Izvor financiranja 52</t>
  </si>
  <si>
    <t>Izvor financiranja 61</t>
  </si>
  <si>
    <t>Izvor financiranja 71</t>
  </si>
  <si>
    <t xml:space="preserve">ADMINISTRACIJA I UPRAVLJANJE </t>
  </si>
  <si>
    <t xml:space="preserve"> RAČUN PRIHODA I RASHODA </t>
  </si>
  <si>
    <t xml:space="preserve"> PRIHODI I RASHODI PREMA EKONOMSKOJ KLASIFIKACIJI </t>
  </si>
  <si>
    <t>PRIHODI PREMA EKONOMSKOJ KLASIFIKACIJI</t>
  </si>
  <si>
    <t>A779000 Administracija i upravljanje</t>
  </si>
  <si>
    <t>Izvor: 1 Opći proračun</t>
  </si>
  <si>
    <t>Izvor: 11 Opći prihodi i primici</t>
  </si>
  <si>
    <t>6711 Prihodi za financiranje rashoda poslovanja</t>
  </si>
  <si>
    <t>A779047 ADMINISTRACIJA I UPRAVLJANJE (IZ EVIDENCIJSKIH PRIHODA)</t>
  </si>
  <si>
    <t>Izvor: 3 Vlastiti prihodi</t>
  </si>
  <si>
    <t>Izvor: 31 Vlastiti prihodi</t>
  </si>
  <si>
    <t>6413 Kamate na oročena sredstva i depozite po viđenju</t>
  </si>
  <si>
    <t>6614 Prihodi od prodaje proizvoda i robe</t>
  </si>
  <si>
    <t>6615 Prihodi od pruženih usluga</t>
  </si>
  <si>
    <t>6912 Raspored prihoda- odnos</t>
  </si>
  <si>
    <t>6911 Raspored prihoda- donos</t>
  </si>
  <si>
    <t>Izvor: 4 Prihodi posebne namjene</t>
  </si>
  <si>
    <t>Izvor: 43 Ostali prihodi za posebne namjene</t>
  </si>
  <si>
    <t>6526 Ostali nespomenuti prihodi</t>
  </si>
  <si>
    <t>6831 Ostali prihodi</t>
  </si>
  <si>
    <t>6912 Raspored prihoda-odnos</t>
  </si>
  <si>
    <t>Izvor: 5 Pomoći</t>
  </si>
  <si>
    <t>Izvor: 51 Pomoći EU</t>
  </si>
  <si>
    <t>6323 Tekuće pomoći od institucija i tijela EU</t>
  </si>
  <si>
    <t>Izvor: 52 Ostale pomoći</t>
  </si>
  <si>
    <t>6321 Tekuće pomoći od međunarodnih organizacija</t>
  </si>
  <si>
    <t>6341 Tekuće pomoći od ostalih subjekata unutar općeg proračuna</t>
  </si>
  <si>
    <t>6342 Kapitalne pomoći od ostalih subjekata unutar općeg proračuna</t>
  </si>
  <si>
    <t>6393 Tekući prijenosi između proračunskih korisnika istog proračuna temeljem prijenosa EU sredstava</t>
  </si>
  <si>
    <t>Izvor: 6 Donacije</t>
  </si>
  <si>
    <t>Izvor: 61 Donacije</t>
  </si>
  <si>
    <t>6631 Tekuće donacije</t>
  </si>
  <si>
    <t>Izvor: 7 Prihodi od prodaje ili zamjene nefinancijske imovine i naknade s naslova osiguranja</t>
  </si>
  <si>
    <t>Izvor: 71 Prihodi od prodaje ili zamjene nefinancijske imovine i naknade s naslova osiguranja</t>
  </si>
  <si>
    <t>7221 Uredska oprema i namještaj</t>
  </si>
  <si>
    <t>7227 Uređaji, strojevi i oprema za ostale namjene</t>
  </si>
  <si>
    <t>7231 Prijevozna sredstva u cestovnom prometu</t>
  </si>
  <si>
    <t>7252 Osnovno stado</t>
  </si>
  <si>
    <t>RASHODII PREMA EKONOMSKOJ KLASIFIKACIJI</t>
  </si>
  <si>
    <t>3111 Plaće za redovan rad</t>
  </si>
  <si>
    <t>3121 Ostali rashodi za zaposlene</t>
  </si>
  <si>
    <t>3132 Doprinosi za obvezno zdravstveno osiguranje</t>
  </si>
  <si>
    <t>3211 Službena putovanja</t>
  </si>
  <si>
    <t>3212 Naknade za prijevoz, za rad na terenu i odvojeni život</t>
  </si>
  <si>
    <t>3213 Stručno usavršavanje zaposlenika</t>
  </si>
  <si>
    <t>3221 Uredski materijal i ostali materijalni rashodi</t>
  </si>
  <si>
    <t>3223 Energija</t>
  </si>
  <si>
    <t>3224 Materijal i dijelovi za tekuće i investicijsko održavanje</t>
  </si>
  <si>
    <t>3227 Službena, radna i zaštitna odjeća i obuća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</si>
  <si>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</si>
  <si>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</si>
  <si>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</si>
  <si>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</si>
  <si>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</si>
  <si>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</si>
  <si>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</si>
  <si>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</si>
  <si>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</si>
  <si>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3291 Naknade za rad predstavničkih i izvršnih tijela, povjerenstava i slično</t>
  </si>
  <si>
    <t>3292 Premije osiguranja</t>
  </si>
  <si>
    <t>3431 Bankarske usluge i usluge platnog prometa</t>
  </si>
  <si>
    <t>3433 Zatezne kamate</t>
  </si>
  <si>
    <t>3222 Materijal i sirovine</t>
  </si>
  <si>
    <t>3225 Sitni inventar i auto gume</t>
  </si>
  <si>
    <t>3241 Naknade troškova osobama izvan radnog odnosa</t>
  </si>
  <si>
    <t>3293 Reprezentacija</t>
  </si>
  <si>
    <t>3294 Članarine</t>
  </si>
  <si>
    <t>3295 Pristojbe i naknade</t>
  </si>
  <si>
    <t>3299 Ostali nespomenuti rashodi poslovanja</t>
  </si>
  <si>
    <t>3432 Negativne tečajne razlike i razlike zbog primjene valutne klauzule</t>
  </si>
  <si>
    <t>3434 Ostali nespomenuti financijski rashodi</t>
  </si>
  <si>
    <t>3691 Tekući prijenosi između proračunskih korisnika istog proračuna</t>
  </si>
  <si>
    <t>4221 Uredska oprema i namještaj</t>
  </si>
  <si>
    <t>4222 Komunikacijska oprema</t>
  </si>
  <si>
    <t>4224 Medicinska i laboratorijska oprema</t>
  </si>
  <si>
    <t>4227 Uređaji, strojevi i oprema za ostale namjene</t>
  </si>
  <si>
    <t>4233 Prijevozna sredstva u pomorskom i riječnom prometu</t>
  </si>
  <si>
    <t>4214 Ostali građevinski objekti</t>
  </si>
  <si>
    <t>4223 Oprema za održavanje i zaštitu</t>
  </si>
  <si>
    <t>4511 dodatno ulaganje na građeviskim objektima</t>
  </si>
  <si>
    <t>Pomoći dane u inozemstvo i unutar općeg proračuna</t>
  </si>
  <si>
    <t>Rashodi za nabavu proizvedene dugotrajne imovine</t>
  </si>
  <si>
    <t>05 Zaštita okoliša</t>
  </si>
  <si>
    <t>054 Zaštita bioraznolikosti i krajolika</t>
  </si>
  <si>
    <t>Prihodi posebne namjene</t>
  </si>
  <si>
    <t>JAVNA USTANOVA "PARK PRIRODE KOPAČKI RIT"</t>
  </si>
  <si>
    <t>Tekuće donacije u novcu</t>
  </si>
  <si>
    <t>Tekuće pomoći od međunarodnih organizacija</t>
  </si>
  <si>
    <t>Tekuće pomoći od institucija i tijela EU</t>
  </si>
  <si>
    <t>Kapitalne pomoći od institucija i tijela EU</t>
  </si>
  <si>
    <t>Prijevozna sredstva u poorskom i riječnom prometu</t>
  </si>
  <si>
    <t>Prijevozna sredtva u cestovnom prometu</t>
  </si>
  <si>
    <t>Uređaji, strojevi i oprema za ostale namjene</t>
  </si>
  <si>
    <t>Ostali prihodi</t>
  </si>
  <si>
    <t>Ostale kazne</t>
  </si>
  <si>
    <t>Prihodi za financiranje rashoda poslovanja</t>
  </si>
  <si>
    <t>Kapitalne donacije</t>
  </si>
  <si>
    <t>Prihodi od pruženih usluga</t>
  </si>
  <si>
    <t>Ostali nespomenuti prihodi</t>
  </si>
  <si>
    <t>Kamate na oročena sredstva i depozite po viđenju</t>
  </si>
  <si>
    <t>Tekući prijenosi između proračunskih korisnika istog proračuna temeljem prijenosa EU sredstava Naturavita</t>
  </si>
  <si>
    <t>Tekuće pomoći od ostalih subjekata unutar općeg proračuna</t>
  </si>
  <si>
    <t>Kapitalne pomoći od ostalih subjekata unutar općeg proračuna</t>
  </si>
  <si>
    <t>Tekuće pomoći od proračunskog korinika iz proračuna koji im nije nadležan</t>
  </si>
  <si>
    <t>Tkući prijenosi između proračunskih korisnika istog proračuna - zajednička</t>
  </si>
  <si>
    <t>Kapitalni prijenosi između proračunskih korisnika istog proračuna-zajednička</t>
  </si>
  <si>
    <t>Tekuće donacije</t>
  </si>
  <si>
    <t>Plaće za redovni rad</t>
  </si>
  <si>
    <t>Ostali rahodi za zaposlene</t>
  </si>
  <si>
    <t>Doprinosi za obvezno zdravstveno osiguranje</t>
  </si>
  <si>
    <t>Službena putovanje</t>
  </si>
  <si>
    <t>Naknada za prijevoz, za rad na terenu i odvojeni život</t>
  </si>
  <si>
    <t>Stručno usavršavanje zaposlenika</t>
  </si>
  <si>
    <t>Uredski materijal i ostali materijalni rashodi</t>
  </si>
  <si>
    <t>Materijal i sirovie</t>
  </si>
  <si>
    <t>Energija</t>
  </si>
  <si>
    <t>Materijal i dijelovi za tekuće i investicijsko održavanje</t>
  </si>
  <si>
    <t>Sitni inventar i auto gume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</si>
  <si>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</si>
  <si>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</si>
  <si>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</si>
  <si>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</si>
  <si>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</si>
  <si>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</si>
  <si>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iveterinarske usluge</t>
  </si>
  <si>
    <t>Intelektualne i osobne usluge</t>
  </si>
  <si>
    <t>Računalne usluge</t>
  </si>
  <si>
    <t>Ostale usluge</t>
  </si>
  <si>
    <t>Naknade troškova osobama izvan radnog odnosa</t>
  </si>
  <si>
    <t>Naknade za rad predstavničkih i izvršnih tijela, povjerenstva i slično</t>
  </si>
  <si>
    <t>Premije osiguranja</t>
  </si>
  <si>
    <t>Reprezentacija</t>
  </si>
  <si>
    <t>Članarine</t>
  </si>
  <si>
    <t>Pristojbe i naknade</t>
  </si>
  <si>
    <t>Ostali nespomenuti rashodi poslovanja</t>
  </si>
  <si>
    <t>Bankarske uslugei usluge platnog prometa</t>
  </si>
  <si>
    <t>negativne tečajne razlike i razlike zbog primjene valutne klauzule</t>
  </si>
  <si>
    <t>Zatezne kamate</t>
  </si>
  <si>
    <t>Ostali nespomenuti financijski rashodi</t>
  </si>
  <si>
    <t>Tekući prijenosi  proračunskih korisnika istog proračuna</t>
  </si>
  <si>
    <t>Poslovni objekti</t>
  </si>
  <si>
    <t>Ostali građevinski objekti</t>
  </si>
  <si>
    <t>Uredska oprema i namještaj</t>
  </si>
  <si>
    <t>Komunikacijska oprema</t>
  </si>
  <si>
    <t>Uređaji, strojevi ioprema za ostale namjene</t>
  </si>
  <si>
    <t>Prijeozna sredstva u cestovnom prometu</t>
  </si>
  <si>
    <t>Prijevozna sredstva u pomorskom i riječnom prometu</t>
  </si>
  <si>
    <t xml:space="preserve">       Skupina (rashod/izdatak)38</t>
  </si>
  <si>
    <t>Raspored prihoda-donos</t>
  </si>
  <si>
    <t>POVEĆANJE / SMANJENJE</t>
  </si>
  <si>
    <t>Medicinska i laboratorijska oprema</t>
  </si>
  <si>
    <t>Dodatna ulaganja na građevinskim objektima Zajdničk ai fond</t>
  </si>
  <si>
    <t>Oprema za održavanje i zaštitu</t>
  </si>
  <si>
    <t>Osnovno stado</t>
  </si>
  <si>
    <t>4511 Dodatno ulaganje na građevinskim objektima</t>
  </si>
  <si>
    <t>6819 Ostale kazne</t>
  </si>
  <si>
    <t>6361 Tekuće pomoći proračunskim korisnicima iz proračuna koji im nije nadležan</t>
  </si>
  <si>
    <t>3811 Tekuće donacije u novcu</t>
  </si>
  <si>
    <t>4231 Prijevozna sredstva u cestovnom prometu</t>
  </si>
  <si>
    <t>4212 Poslovni objekti</t>
  </si>
  <si>
    <t>Skupina (rashod/izdatak)3</t>
  </si>
  <si>
    <t xml:space="preserve">     Skupina (rashod/izdatak)31</t>
  </si>
  <si>
    <t xml:space="preserve">     Skupina (rashod/izdatak)32</t>
  </si>
  <si>
    <t xml:space="preserve">     Skupina (rashod/izdatak)34</t>
  </si>
  <si>
    <t xml:space="preserve"> RAZDJEL078 </t>
  </si>
  <si>
    <t>MINISTARSTVO ZAŠTITE OKOLIŠA I ZELENE TRANZICIJE</t>
  </si>
  <si>
    <t xml:space="preserve"> GLAVA 07810 </t>
  </si>
  <si>
    <t>KLASA:400-02/24-01/1</t>
  </si>
  <si>
    <t>Prihodi od prodaje proizvoda i robe</t>
  </si>
  <si>
    <t>I. REBALANS FINANCIJSKOG PLANA PRORAČUNSKOG KORISNIKA 
DRŽAVNOG PRORAČUNA ZA 2025.</t>
  </si>
  <si>
    <t>OSTVARENJE/ 'IZVRŠENJE
2024.</t>
  </si>
  <si>
    <t>TEKUĆI PLAN
2025.</t>
  </si>
  <si>
    <t>REBALANS
2025.</t>
  </si>
  <si>
    <t>IZVRŠENJE
20224</t>
  </si>
  <si>
    <t>Kopačevo 31. listopada 2025.</t>
  </si>
  <si>
    <t>IZVRŠENJE
2024.</t>
  </si>
  <si>
    <t>TEKUĆI PLAN 2025</t>
  </si>
  <si>
    <t xml:space="preserve">               6391 Tekući prijenosi između proračunskih korisnika istog proračuna, Agencija za plaćanje-podolci</t>
  </si>
  <si>
    <t xml:space="preserve">               6391 Tekući prijenosi između proračunskih korisnika istog proračuna, MMZOZT Zajednička sredstva NP/PP- Ministrstvo zaštite okoliša i zelene tranzicije</t>
  </si>
  <si>
    <t xml:space="preserve">               6391 Tekući prijenosi između proračunskih korisnika istog proračuna Sveučilište Osijek "Budi u prirodi"</t>
  </si>
  <si>
    <t xml:space="preserve">                6391 Tekući prijenosi između proračunskih korisnika istog proračuna, MIN.polj. Projekt kontrole nad     šaranskim ribnjacima-akvakultura</t>
  </si>
  <si>
    <t>6392 Kapitalni prijenosi između proračunskih korisnika istog proračuna zajednička</t>
  </si>
  <si>
    <t>3299 Ostali nespomenuti rashodi poslovanj</t>
  </si>
  <si>
    <t>4231 Prijevozns sredstva u cestovnom prometu</t>
  </si>
  <si>
    <t>URBROJ: 2100/24-01/02-25-2</t>
  </si>
  <si>
    <t>4223 Oprema za održavanej i zaštitu</t>
  </si>
  <si>
    <t>4214Ostali građevinski objekti</t>
  </si>
  <si>
    <t>4222 komunikacijsk aoprema</t>
  </si>
  <si>
    <t>Troškovi sudskih postupaka</t>
  </si>
  <si>
    <t>REBALANS
2025</t>
  </si>
  <si>
    <t>Raspored prihoda-odnos</t>
  </si>
  <si>
    <t xml:space="preserve">       Skupina (rashod/izdatak)45</t>
  </si>
  <si>
    <t>Ravnatelj JUPP Kopački rit</t>
  </si>
  <si>
    <t>Ivo Bašić</t>
  </si>
  <si>
    <t>Kopačevo, 31. listopada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</si>
</sst>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color rgb="FF0000FF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  <charset val="238"/>
    </font>
    <font>
      <b/>
      <sz val="10"/>
      <color rgb="FFFFFFFF"/>
      <name val="Arial"/>
      <family val="2"/>
    </font>
    <font>
      <b/>
      <sz val="10"/>
      <color rgb="FF0000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1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4">
    <xf numFmtId="0" fontId="0" fillId="0" borderId="0"/>
    <xf numFmtId="43" fontId="20" fillId="0" borderId="0" applyFont="0" applyFill="0" applyBorder="0" applyAlignment="0" applyProtection="0"/>
    <xf numFmtId="0" fontId="3" fillId="0" borderId="0"/>
    <xf numFmtId="43" fontId="20" fillId="0" borderId="0" applyFont="0" applyFill="0" applyBorder="0" applyAlignment="0" applyProtection="0"/>
  </cellStyleXfs>
  <cellXfs count="201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0" fillId="2" borderId="3" xfId="0" quotePrefix="1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applyFont="1" applyFill="1" applyBorder="1" applyAlignment="1">
      <alignment horizontal="left" vertical="center" wrapText="1" indent="1"/>
    </xf>
    <xf numFmtId="0" fontId="9" fillId="2" borderId="3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6" fillId="3" borderId="3" xfId="0" quotePrefix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5" fillId="0" borderId="0" xfId="0" applyFont="1"/>
    <xf numFmtId="0" fontId="14" fillId="3" borderId="3" xfId="0" quotePrefix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wrapText="1"/>
    </xf>
    <xf numFmtId="0" fontId="18" fillId="4" borderId="3" xfId="0" applyFont="1" applyFill="1" applyBorder="1" applyAlignment="1">
      <alignment wrapText="1"/>
    </xf>
    <xf numFmtId="0" fontId="18" fillId="4" borderId="3" xfId="0" applyFont="1" applyFill="1" applyBorder="1" applyAlignment="1">
      <alignment horizontal="left" wrapText="1"/>
    </xf>
    <xf numFmtId="0" fontId="18" fillId="4" borderId="6" xfId="0" applyFont="1" applyFill="1" applyBorder="1" applyAlignment="1">
      <alignment horizontal="left" wrapText="1" indent="5"/>
    </xf>
    <xf numFmtId="0" fontId="0" fillId="2" borderId="0" xfId="0" applyFill="1"/>
    <xf numFmtId="0" fontId="6" fillId="3" borderId="3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wrapText="1"/>
    </xf>
    <xf numFmtId="0" fontId="9" fillId="4" borderId="3" xfId="0" applyFont="1" applyFill="1" applyBorder="1" applyAlignment="1">
      <alignment horizontal="left" wrapText="1" indent="1"/>
    </xf>
    <xf numFmtId="0" fontId="9" fillId="4" borderId="3" xfId="0" applyFont="1" applyFill="1" applyBorder="1" applyAlignment="1">
      <alignment horizontal="left" wrapText="1" indent="2"/>
    </xf>
    <xf numFmtId="0" fontId="3" fillId="2" borderId="3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wrapText="1"/>
    </xf>
    <xf numFmtId="4" fontId="0" fillId="0" borderId="0" xfId="0" applyNumberFormat="1"/>
    <xf numFmtId="0" fontId="21" fillId="0" borderId="0" xfId="0" applyFont="1"/>
    <xf numFmtId="0" fontId="22" fillId="0" borderId="8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4" fillId="5" borderId="6" xfId="0" applyFont="1" applyFill="1" applyBorder="1" applyAlignment="1">
      <alignment horizontal="left" wrapText="1" indent="1"/>
    </xf>
    <xf numFmtId="0" fontId="17" fillId="4" borderId="6" xfId="0" applyFont="1" applyFill="1" applyBorder="1" applyAlignment="1">
      <alignment horizontal="left" wrapText="1" indent="2"/>
    </xf>
    <xf numFmtId="4" fontId="17" fillId="4" borderId="6" xfId="0" applyNumberFormat="1" applyFont="1" applyFill="1" applyBorder="1" applyAlignment="1">
      <alignment horizontal="right" wrapText="1"/>
    </xf>
    <xf numFmtId="0" fontId="16" fillId="4" borderId="6" xfId="0" applyFont="1" applyFill="1" applyBorder="1" applyAlignment="1">
      <alignment horizontal="left" wrapText="1" indent="3"/>
    </xf>
    <xf numFmtId="4" fontId="16" fillId="4" borderId="6" xfId="0" applyNumberFormat="1" applyFont="1" applyFill="1" applyBorder="1" applyAlignment="1">
      <alignment horizontal="right" wrapText="1"/>
    </xf>
    <xf numFmtId="4" fontId="18" fillId="4" borderId="6" xfId="0" applyNumberFormat="1" applyFont="1" applyFill="1" applyBorder="1" applyAlignment="1">
      <alignment horizontal="right" wrapText="1"/>
    </xf>
    <xf numFmtId="4" fontId="18" fillId="4" borderId="9" xfId="0" applyNumberFormat="1" applyFont="1" applyFill="1" applyBorder="1" applyAlignment="1">
      <alignment horizontal="right" wrapText="1" indent="1"/>
    </xf>
    <xf numFmtId="4" fontId="18" fillId="4" borderId="9" xfId="0" applyNumberFormat="1" applyFont="1" applyFill="1" applyBorder="1" applyAlignment="1">
      <alignment horizontal="right" wrapText="1"/>
    </xf>
    <xf numFmtId="0" fontId="18" fillId="4" borderId="10" xfId="0" applyFont="1" applyFill="1" applyBorder="1" applyAlignment="1">
      <alignment horizontal="left" wrapText="1" indent="5"/>
    </xf>
    <xf numFmtId="4" fontId="18" fillId="4" borderId="3" xfId="0" applyNumberFormat="1" applyFont="1" applyFill="1" applyBorder="1" applyAlignment="1">
      <alignment horizontal="right" wrapText="1" indent="1"/>
    </xf>
    <xf numFmtId="4" fontId="16" fillId="4" borderId="7" xfId="0" applyNumberFormat="1" applyFont="1" applyFill="1" applyBorder="1" applyAlignment="1">
      <alignment horizontal="right" wrapText="1"/>
    </xf>
    <xf numFmtId="4" fontId="18" fillId="4" borderId="6" xfId="0" applyNumberFormat="1" applyFont="1" applyFill="1" applyBorder="1" applyAlignment="1">
      <alignment horizontal="right" wrapText="1" indent="1"/>
    </xf>
    <xf numFmtId="4" fontId="18" fillId="4" borderId="7" xfId="0" applyNumberFormat="1" applyFont="1" applyFill="1" applyBorder="1" applyAlignment="1">
      <alignment horizontal="right" wrapText="1" indent="1"/>
    </xf>
    <xf numFmtId="0" fontId="25" fillId="5" borderId="6" xfId="0" applyFont="1" applyFill="1" applyBorder="1" applyAlignment="1">
      <alignment horizontal="left" wrapText="1" indent="1"/>
    </xf>
    <xf numFmtId="0" fontId="26" fillId="4" borderId="6" xfId="0" applyFont="1" applyFill="1" applyBorder="1" applyAlignment="1">
      <alignment horizontal="left" wrapText="1" indent="2"/>
    </xf>
    <xf numFmtId="0" fontId="27" fillId="4" borderId="6" xfId="0" applyFont="1" applyFill="1" applyBorder="1" applyAlignment="1">
      <alignment horizontal="left" wrapText="1" indent="3"/>
    </xf>
    <xf numFmtId="4" fontId="27" fillId="4" borderId="6" xfId="0" applyNumberFormat="1" applyFont="1" applyFill="1" applyBorder="1" applyAlignment="1">
      <alignment horizontal="right" wrapText="1"/>
    </xf>
    <xf numFmtId="0" fontId="28" fillId="4" borderId="6" xfId="0" applyFont="1" applyFill="1" applyBorder="1" applyAlignment="1">
      <alignment horizontal="left" wrapText="1" indent="5"/>
    </xf>
    <xf numFmtId="4" fontId="28" fillId="4" borderId="6" xfId="0" applyNumberFormat="1" applyFont="1" applyFill="1" applyBorder="1" applyAlignment="1">
      <alignment horizontal="right" wrapText="1" indent="1"/>
    </xf>
    <xf numFmtId="3" fontId="0" fillId="0" borderId="0" xfId="0" applyNumberFormat="1"/>
    <xf numFmtId="4" fontId="18" fillId="0" borderId="6" xfId="0" applyNumberFormat="1" applyFont="1" applyBorder="1" applyAlignment="1">
      <alignment horizontal="right" wrapText="1"/>
    </xf>
    <xf numFmtId="0" fontId="18" fillId="4" borderId="6" xfId="0" applyFont="1" applyFill="1" applyBorder="1" applyAlignment="1">
      <alignment horizontal="right" wrapText="1"/>
    </xf>
    <xf numFmtId="0" fontId="18" fillId="2" borderId="6" xfId="0" applyFont="1" applyFill="1" applyBorder="1" applyAlignment="1">
      <alignment horizontal="left" wrapText="1" indent="5"/>
    </xf>
    <xf numFmtId="4" fontId="18" fillId="2" borderId="6" xfId="0" applyNumberFormat="1" applyFont="1" applyFill="1" applyBorder="1" applyAlignment="1">
      <alignment horizontal="right" wrapText="1"/>
    </xf>
    <xf numFmtId="0" fontId="28" fillId="0" borderId="6" xfId="0" applyFont="1" applyBorder="1" applyAlignment="1">
      <alignment horizontal="left" wrapText="1" indent="5"/>
    </xf>
    <xf numFmtId="3" fontId="9" fillId="0" borderId="3" xfId="0" applyNumberFormat="1" applyFont="1" applyBorder="1" applyAlignment="1">
      <alignment vertical="center"/>
    </xf>
    <xf numFmtId="3" fontId="9" fillId="3" borderId="3" xfId="0" applyNumberFormat="1" applyFont="1" applyFill="1" applyBorder="1" applyAlignment="1">
      <alignment vertical="center"/>
    </xf>
    <xf numFmtId="3" fontId="9" fillId="0" borderId="3" xfId="0" applyNumberFormat="1" applyFont="1" applyBorder="1" applyAlignment="1">
      <alignment vertical="center" wrapText="1"/>
    </xf>
    <xf numFmtId="3" fontId="9" fillId="3" borderId="3" xfId="0" applyNumberFormat="1" applyFont="1" applyFill="1" applyBorder="1" applyAlignment="1">
      <alignment vertical="center" wrapText="1"/>
    </xf>
    <xf numFmtId="3" fontId="11" fillId="2" borderId="3" xfId="0" applyNumberFormat="1" applyFont="1" applyFill="1" applyBorder="1" applyAlignment="1">
      <alignment horizontal="right" vertical="center" wrapText="1"/>
    </xf>
    <xf numFmtId="3" fontId="9" fillId="2" borderId="3" xfId="0" applyNumberFormat="1" applyFont="1" applyFill="1" applyBorder="1" applyAlignment="1">
      <alignment horizontal="right" vertical="center" wrapText="1"/>
    </xf>
    <xf numFmtId="3" fontId="9" fillId="2" borderId="3" xfId="0" quotePrefix="1" applyNumberFormat="1" applyFont="1" applyFill="1" applyBorder="1" applyAlignment="1">
      <alignment horizontal="right" vertical="center" wrapText="1"/>
    </xf>
    <xf numFmtId="4" fontId="11" fillId="2" borderId="3" xfId="0" applyNumberFormat="1" applyFont="1" applyFill="1" applyBorder="1" applyAlignment="1">
      <alignment horizontal="right" vertical="center" wrapText="1"/>
    </xf>
    <xf numFmtId="4" fontId="31" fillId="2" borderId="3" xfId="0" quotePrefix="1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 wrapText="1"/>
    </xf>
    <xf numFmtId="4" fontId="9" fillId="2" borderId="3" xfId="0" applyNumberFormat="1" applyFont="1" applyFill="1" applyBorder="1" applyAlignment="1">
      <alignment horizontal="right" vertical="center" wrapText="1"/>
    </xf>
    <xf numFmtId="4" fontId="31" fillId="0" borderId="3" xfId="0" applyNumberFormat="1" applyFont="1" applyBorder="1" applyAlignment="1">
      <alignment horizontal="right" vertical="center" wrapText="1"/>
    </xf>
    <xf numFmtId="0" fontId="22" fillId="4" borderId="3" xfId="0" applyFont="1" applyFill="1" applyBorder="1" applyAlignment="1">
      <alignment horizontal="left" wrapText="1" indent="2"/>
    </xf>
    <xf numFmtId="4" fontId="6" fillId="2" borderId="3" xfId="0" applyNumberFormat="1" applyFont="1" applyFill="1" applyBorder="1" applyAlignment="1">
      <alignment horizontal="right" vertical="center" wrapText="1"/>
    </xf>
    <xf numFmtId="4" fontId="30" fillId="2" borderId="3" xfId="0" applyNumberFormat="1" applyFont="1" applyFill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1" fillId="4" borderId="3" xfId="0" applyFont="1" applyFill="1" applyBorder="1" applyAlignment="1">
      <alignment horizontal="left" wrapText="1" indent="2"/>
    </xf>
    <xf numFmtId="0" fontId="6" fillId="2" borderId="3" xfId="0" applyFont="1" applyFill="1" applyBorder="1" applyAlignment="1">
      <alignment horizontal="left" wrapText="1"/>
    </xf>
    <xf numFmtId="0" fontId="1" fillId="0" borderId="0" xfId="0" applyFont="1"/>
    <xf numFmtId="3" fontId="28" fillId="4" borderId="0" xfId="0" applyNumberFormat="1" applyFont="1" applyFill="1" applyAlignment="1">
      <alignment wrapText="1"/>
    </xf>
    <xf numFmtId="4" fontId="24" fillId="5" borderId="6" xfId="0" applyNumberFormat="1" applyFont="1" applyFill="1" applyBorder="1" applyAlignment="1">
      <alignment horizontal="right" wrapText="1"/>
    </xf>
    <xf numFmtId="3" fontId="22" fillId="0" borderId="0" xfId="0" applyNumberFormat="1" applyFont="1" applyAlignment="1">
      <alignment horizontal="center" vertical="center" wrapText="1"/>
    </xf>
    <xf numFmtId="4" fontId="29" fillId="0" borderId="3" xfId="0" applyNumberFormat="1" applyFont="1" applyBorder="1"/>
    <xf numFmtId="4" fontId="9" fillId="3" borderId="3" xfId="0" applyNumberFormat="1" applyFont="1" applyFill="1" applyBorder="1" applyAlignment="1">
      <alignment vertical="center"/>
    </xf>
    <xf numFmtId="4" fontId="9" fillId="2" borderId="3" xfId="0" quotePrefix="1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3" fontId="1" fillId="0" borderId="0" xfId="0" applyNumberFormat="1" applyFont="1"/>
    <xf numFmtId="4" fontId="11" fillId="0" borderId="3" xfId="0" applyNumberFormat="1" applyFont="1" applyBorder="1" applyAlignment="1">
      <alignment horizontal="right" vertical="center" wrapText="1"/>
    </xf>
    <xf numFmtId="0" fontId="34" fillId="2" borderId="3" xfId="0" quotePrefix="1" applyFont="1" applyFill="1" applyBorder="1" applyAlignment="1">
      <alignment horizontal="left" vertical="center"/>
    </xf>
    <xf numFmtId="4" fontId="2" fillId="0" borderId="0" xfId="0" applyNumberFormat="1" applyFont="1" applyAlignment="1">
      <alignment horizontal="center" vertical="center" wrapText="1"/>
    </xf>
    <xf numFmtId="4" fontId="6" fillId="3" borderId="3" xfId="0" quotePrefix="1" applyNumberFormat="1" applyFont="1" applyFill="1" applyBorder="1" applyAlignment="1">
      <alignment horizontal="center" vertical="center" wrapText="1"/>
    </xf>
    <xf numFmtId="43" fontId="35" fillId="0" borderId="0" xfId="1" applyFont="1" applyAlignment="1">
      <alignment horizontal="center" vertical="center" wrapText="1"/>
    </xf>
    <xf numFmtId="4" fontId="9" fillId="0" borderId="3" xfId="0" applyNumberFormat="1" applyFont="1" applyBorder="1" applyAlignment="1">
      <alignment horizontal="right" vertical="center" wrapText="1"/>
    </xf>
    <xf numFmtId="4" fontId="9" fillId="0" borderId="3" xfId="0" quotePrefix="1" applyNumberFormat="1" applyFont="1" applyBorder="1" applyAlignment="1">
      <alignment horizontal="right" vertical="center" wrapText="1"/>
    </xf>
    <xf numFmtId="4" fontId="10" fillId="0" borderId="3" xfId="0" quotePrefix="1" applyNumberFormat="1" applyFont="1" applyBorder="1" applyAlignment="1">
      <alignment horizontal="right" vertical="center" wrapText="1"/>
    </xf>
    <xf numFmtId="4" fontId="11" fillId="0" borderId="3" xfId="0" quotePrefix="1" applyNumberFormat="1" applyFont="1" applyBorder="1" applyAlignment="1">
      <alignment horizontal="right" vertical="center"/>
    </xf>
    <xf numFmtId="4" fontId="25" fillId="5" borderId="6" xfId="0" applyNumberFormat="1" applyFont="1" applyFill="1" applyBorder="1" applyAlignment="1">
      <alignment horizontal="right" wrapText="1"/>
    </xf>
    <xf numFmtId="4" fontId="26" fillId="4" borderId="6" xfId="0" applyNumberFormat="1" applyFont="1" applyFill="1" applyBorder="1" applyAlignment="1">
      <alignment horizontal="right" wrapText="1"/>
    </xf>
    <xf numFmtId="4" fontId="21" fillId="0" borderId="0" xfId="0" applyNumberFormat="1" applyFont="1" applyAlignment="1">
      <alignment horizontal="right"/>
    </xf>
    <xf numFmtId="4" fontId="0" fillId="0" borderId="3" xfId="0" applyNumberFormat="1" applyBorder="1" applyAlignment="1">
      <alignment horizontal="right"/>
    </xf>
    <xf numFmtId="4" fontId="18" fillId="4" borderId="7" xfId="0" applyNumberFormat="1" applyFont="1" applyFill="1" applyBorder="1" applyAlignment="1">
      <alignment horizontal="right" wrapText="1"/>
    </xf>
    <xf numFmtId="4" fontId="28" fillId="4" borderId="6" xfId="0" applyNumberFormat="1" applyFont="1" applyFill="1" applyBorder="1" applyAlignment="1">
      <alignment horizontal="right" wrapText="1"/>
    </xf>
    <xf numFmtId="4" fontId="28" fillId="2" borderId="6" xfId="0" applyNumberFormat="1" applyFont="1" applyFill="1" applyBorder="1" applyAlignment="1">
      <alignment horizontal="right" wrapText="1"/>
    </xf>
    <xf numFmtId="4" fontId="28" fillId="0" borderId="6" xfId="0" applyNumberFormat="1" applyFont="1" applyBorder="1" applyAlignment="1">
      <alignment horizontal="right" wrapText="1"/>
    </xf>
    <xf numFmtId="4" fontId="28" fillId="4" borderId="9" xfId="0" applyNumberFormat="1" applyFont="1" applyFill="1" applyBorder="1" applyAlignment="1">
      <alignment horizontal="right" wrapText="1"/>
    </xf>
    <xf numFmtId="4" fontId="0" fillId="0" borderId="0" xfId="0" applyNumberFormat="1" applyAlignment="1">
      <alignment horizontal="right"/>
    </xf>
    <xf numFmtId="0" fontId="33" fillId="0" borderId="0" xfId="0" applyFont="1"/>
    <xf numFmtId="0" fontId="18" fillId="2" borderId="8" xfId="0" applyFont="1" applyFill="1" applyBorder="1" applyAlignment="1">
      <alignment horizontal="left" wrapText="1" indent="5"/>
    </xf>
    <xf numFmtId="4" fontId="28" fillId="4" borderId="3" xfId="0" applyNumberFormat="1" applyFont="1" applyFill="1" applyBorder="1" applyAlignment="1">
      <alignment horizontal="right" wrapText="1"/>
    </xf>
    <xf numFmtId="4" fontId="1" fillId="0" borderId="0" xfId="0" applyNumberFormat="1" applyFont="1"/>
    <xf numFmtId="0" fontId="11" fillId="0" borderId="3" xfId="0" quotePrefix="1" applyFont="1" applyBorder="1" applyAlignment="1">
      <alignment horizontal="left" vertical="center"/>
    </xf>
    <xf numFmtId="3" fontId="11" fillId="0" borderId="3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vertical="center" wrapText="1"/>
    </xf>
    <xf numFmtId="0" fontId="9" fillId="4" borderId="8" xfId="0" applyFont="1" applyFill="1" applyBorder="1" applyAlignment="1">
      <alignment horizontal="left" wrapText="1" indent="5"/>
    </xf>
    <xf numFmtId="0" fontId="18" fillId="4" borderId="8" xfId="0" applyFont="1" applyFill="1" applyBorder="1" applyAlignment="1">
      <alignment horizontal="left" wrapText="1" indent="5"/>
    </xf>
    <xf numFmtId="4" fontId="18" fillId="4" borderId="11" xfId="0" applyNumberFormat="1" applyFont="1" applyFill="1" applyBorder="1" applyAlignment="1">
      <alignment horizontal="right" wrapText="1"/>
    </xf>
    <xf numFmtId="4" fontId="18" fillId="4" borderId="0" xfId="0" applyNumberFormat="1" applyFont="1" applyFill="1" applyAlignment="1">
      <alignment horizontal="right" wrapText="1"/>
    </xf>
    <xf numFmtId="4" fontId="26" fillId="0" borderId="6" xfId="0" applyNumberFormat="1" applyFont="1" applyBorder="1" applyAlignment="1">
      <alignment horizontal="right" wrapText="1"/>
    </xf>
    <xf numFmtId="4" fontId="27" fillId="0" borderId="6" xfId="0" applyNumberFormat="1" applyFont="1" applyBorder="1" applyAlignment="1">
      <alignment horizontal="right" wrapText="1"/>
    </xf>
    <xf numFmtId="4" fontId="28" fillId="4" borderId="6" xfId="0" applyNumberFormat="1" applyFont="1" applyFill="1" applyBorder="1" applyAlignment="1">
      <alignment wrapText="1"/>
    </xf>
    <xf numFmtId="4" fontId="18" fillId="4" borderId="6" xfId="0" applyNumberFormat="1" applyFont="1" applyFill="1" applyBorder="1" applyAlignment="1">
      <alignment wrapText="1"/>
    </xf>
    <xf numFmtId="4" fontId="28" fillId="4" borderId="10" xfId="0" applyNumberFormat="1" applyFont="1" applyFill="1" applyBorder="1" applyAlignment="1">
      <alignment wrapText="1"/>
    </xf>
    <xf numFmtId="4" fontId="11" fillId="6" borderId="3" xfId="0" applyNumberFormat="1" applyFont="1" applyFill="1" applyBorder="1" applyAlignment="1">
      <alignment horizontal="right" vertical="center" wrapText="1"/>
    </xf>
    <xf numFmtId="3" fontId="11" fillId="6" borderId="3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left" vertical="top" wrapText="1"/>
    </xf>
    <xf numFmtId="0" fontId="32" fillId="0" borderId="0" xfId="0" applyFont="1"/>
    <xf numFmtId="4" fontId="31" fillId="0" borderId="3" xfId="0" quotePrefix="1" applyNumberFormat="1" applyFont="1" applyBorder="1" applyAlignment="1">
      <alignment vertical="center"/>
    </xf>
    <xf numFmtId="0" fontId="11" fillId="0" borderId="3" xfId="0" quotePrefix="1" applyFont="1" applyBorder="1" applyAlignment="1">
      <alignment horizontal="right" vertical="center"/>
    </xf>
    <xf numFmtId="0" fontId="31" fillId="0" borderId="3" xfId="0" quotePrefix="1" applyFont="1" applyBorder="1" applyAlignment="1">
      <alignment horizontal="right" vertical="center"/>
    </xf>
    <xf numFmtId="43" fontId="11" fillId="2" borderId="3" xfId="1" quotePrefix="1" applyFont="1" applyFill="1" applyBorder="1" applyAlignment="1">
      <alignment horizontal="right" vertical="center"/>
    </xf>
    <xf numFmtId="43" fontId="31" fillId="2" borderId="3" xfId="1" quotePrefix="1" applyFont="1" applyFill="1" applyBorder="1" applyAlignment="1">
      <alignment horizontal="right" vertical="center"/>
    </xf>
    <xf numFmtId="4" fontId="31" fillId="3" borderId="3" xfId="0" applyNumberFormat="1" applyFont="1" applyFill="1" applyBorder="1" applyAlignment="1">
      <alignment horizontal="right" vertical="center"/>
    </xf>
    <xf numFmtId="4" fontId="30" fillId="0" borderId="3" xfId="0" quotePrefix="1" applyNumberFormat="1" applyFont="1" applyBorder="1" applyAlignment="1">
      <alignment horizontal="right" wrapText="1"/>
    </xf>
    <xf numFmtId="4" fontId="31" fillId="3" borderId="3" xfId="0" applyNumberFormat="1" applyFont="1" applyFill="1" applyBorder="1" applyAlignment="1">
      <alignment horizontal="right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28" fillId="4" borderId="0" xfId="0" applyFont="1" applyFill="1" applyAlignment="1">
      <alignment horizontal="left" wrapText="1" indent="5"/>
    </xf>
    <xf numFmtId="0" fontId="21" fillId="0" borderId="0" xfId="0" applyFont="1" applyAlignment="1">
      <alignment horizontal="center"/>
    </xf>
    <xf numFmtId="43" fontId="0" fillId="0" borderId="0" xfId="1" applyFont="1"/>
    <xf numFmtId="43" fontId="0" fillId="2" borderId="0" xfId="1" applyFont="1" applyFill="1"/>
    <xf numFmtId="4" fontId="18" fillId="2" borderId="0" xfId="0" applyNumberFormat="1" applyFont="1" applyFill="1" applyAlignment="1">
      <alignment horizontal="right" wrapText="1" indent="1"/>
    </xf>
    <xf numFmtId="0" fontId="0" fillId="2" borderId="3" xfId="0" applyFill="1" applyBorder="1"/>
    <xf numFmtId="0" fontId="0" fillId="2" borderId="3" xfId="0" applyFill="1" applyBorder="1" applyAlignment="1">
      <alignment wrapText="1"/>
    </xf>
    <xf numFmtId="4" fontId="28" fillId="2" borderId="6" xfId="0" applyNumberFormat="1" applyFont="1" applyFill="1" applyBorder="1" applyAlignment="1">
      <alignment horizontal="right" wrapText="1" indent="1"/>
    </xf>
    <xf numFmtId="0" fontId="28" fillId="2" borderId="6" xfId="0" applyFont="1" applyFill="1" applyBorder="1" applyAlignment="1">
      <alignment horizontal="right" wrapText="1" indent="1"/>
    </xf>
    <xf numFmtId="0" fontId="18" fillId="4" borderId="6" xfId="0" applyFont="1" applyFill="1" applyBorder="1" applyAlignment="1">
      <alignment horizontal="right" wrapText="1" indent="1"/>
    </xf>
    <xf numFmtId="0" fontId="28" fillId="2" borderId="6" xfId="0" applyFont="1" applyFill="1" applyBorder="1" applyAlignment="1">
      <alignment wrapText="1"/>
    </xf>
    <xf numFmtId="4" fontId="28" fillId="2" borderId="6" xfId="0" applyNumberFormat="1" applyFont="1" applyFill="1" applyBorder="1" applyAlignment="1">
      <alignment wrapText="1"/>
    </xf>
    <xf numFmtId="3" fontId="30" fillId="0" borderId="3" xfId="0" applyNumberFormat="1" applyFont="1" applyBorder="1" applyAlignment="1">
      <alignment horizontal="right"/>
    </xf>
    <xf numFmtId="3" fontId="30" fillId="3" borderId="3" xfId="0" applyNumberFormat="1" applyFont="1" applyFill="1" applyBorder="1" applyAlignment="1">
      <alignment horizontal="right"/>
    </xf>
    <xf numFmtId="3" fontId="30" fillId="3" borderId="3" xfId="0" applyNumberFormat="1" applyFont="1" applyFill="1" applyBorder="1" applyAlignment="1">
      <alignment horizontal="right" wrapText="1"/>
    </xf>
    <xf numFmtId="164" fontId="30" fillId="0" borderId="3" xfId="0" applyNumberFormat="1" applyFont="1" applyBorder="1" applyAlignment="1">
      <alignment horizontal="right"/>
    </xf>
    <xf numFmtId="164" fontId="30" fillId="3" borderId="3" xfId="0" applyNumberFormat="1" applyFont="1" applyFill="1" applyBorder="1" applyAlignment="1">
      <alignment horizontal="right"/>
    </xf>
    <xf numFmtId="164" fontId="31" fillId="3" borderId="3" xfId="3" applyNumberFormat="1" applyFont="1" applyFill="1" applyBorder="1" applyAlignment="1">
      <alignment horizontal="right" vertical="center" wrapText="1"/>
    </xf>
    <xf numFmtId="164" fontId="31" fillId="3" borderId="3" xfId="0" applyNumberFormat="1" applyFont="1" applyFill="1" applyBorder="1" applyAlignment="1">
      <alignment horizontal="right" vertical="center" wrapText="1"/>
    </xf>
    <xf numFmtId="164" fontId="30" fillId="0" borderId="3" xfId="3" quotePrefix="1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11" fillId="0" borderId="2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4" fontId="0" fillId="0" borderId="0" xfId="0" applyNumberFormat="1" applyAlignment="1">
      <alignment horizontal="center"/>
    </xf>
  </cellXfs>
  <cellStyles count="4">
    <cellStyle name="Normalno" xfId="0" builtinId="0"/>
    <cellStyle name="Obično_List4" xfId="2" xr:uid="{EDCE6382-67C4-465E-8E79-1C3D1028CC5E}"/>
    <cellStyle name="Zarez" xfId="1" builtinId="3"/>
    <cellStyle name="Zarez 2" xfId="3" xr:uid="{9AE9A21A-8753-42EA-8D75-9FFA6CC0A3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57151</xdr:rowOff>
    </xdr:from>
    <xdr:to>
      <xdr:col>3</xdr:col>
      <xdr:colOff>647700</xdr:colOff>
      <xdr:row>3</xdr:row>
      <xdr:rowOff>164763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104B56CF-733B-41D9-BB13-46C3486C6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57151"/>
          <a:ext cx="2371725" cy="688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1047750</xdr:colOff>
      <xdr:row>0</xdr:row>
      <xdr:rowOff>110346</xdr:rowOff>
    </xdr:from>
    <xdr:to>
      <xdr:col>8</xdr:col>
      <xdr:colOff>666750</xdr:colOff>
      <xdr:row>4</xdr:row>
      <xdr:rowOff>57150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E58F0672-9AC7-4D52-8099-EECF5DD3E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110346"/>
          <a:ext cx="2209800" cy="7183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M36"/>
  <sheetViews>
    <sheetView tabSelected="1" workbookViewId="0">
      <selection activeCell="K11" sqref="K11"/>
    </sheetView>
  </sheetViews>
  <sheetFormatPr defaultRowHeight="15" x14ac:dyDescent="0.25"/>
  <cols>
    <col min="4" max="4" width="11.28515625" customWidth="1"/>
    <col min="5" max="5" width="25.28515625" customWidth="1"/>
    <col min="6" max="7" width="19.42578125" customWidth="1"/>
    <col min="8" max="8" width="18.7109375" customWidth="1"/>
    <col min="9" max="9" width="19.42578125" customWidth="1"/>
    <col min="11" max="11" width="11.7109375" bestFit="1" customWidth="1"/>
    <col min="13" max="13" width="9.140625" bestFit="1" customWidth="1"/>
  </cols>
  <sheetData>
    <row r="3" spans="1:11" ht="15.75" x14ac:dyDescent="0.25">
      <c r="E3" s="146" t="s">
        <v>164</v>
      </c>
      <c r="F3" s="146"/>
      <c r="G3" s="146"/>
      <c r="H3" s="146"/>
      <c r="I3" s="146"/>
    </row>
    <row r="5" spans="1:11" ht="60.75" customHeight="1" x14ac:dyDescent="0.25">
      <c r="A5" s="177" t="s">
        <v>248</v>
      </c>
      <c r="B5" s="177"/>
      <c r="C5" s="177"/>
      <c r="D5" s="177"/>
      <c r="E5" s="177"/>
      <c r="F5" s="177"/>
      <c r="G5" s="177"/>
      <c r="H5" s="177"/>
      <c r="I5" s="177"/>
    </row>
    <row r="6" spans="1:11" ht="18" customHeight="1" x14ac:dyDescent="0.25">
      <c r="A6" s="3"/>
      <c r="B6" s="3"/>
      <c r="C6" s="3"/>
      <c r="D6" s="3"/>
      <c r="E6" s="3"/>
      <c r="F6" s="3"/>
      <c r="G6" s="3"/>
      <c r="H6" s="3"/>
      <c r="I6" s="3"/>
    </row>
    <row r="7" spans="1:11" ht="15.75" customHeight="1" x14ac:dyDescent="0.25">
      <c r="A7" s="177" t="s">
        <v>15</v>
      </c>
      <c r="B7" s="177"/>
      <c r="C7" s="177"/>
      <c r="D7" s="177"/>
      <c r="E7" s="177"/>
      <c r="F7" s="177"/>
      <c r="G7" s="177"/>
      <c r="H7" s="177"/>
      <c r="I7" s="177"/>
    </row>
    <row r="8" spans="1:11" ht="18" x14ac:dyDescent="0.25">
      <c r="A8" s="3"/>
      <c r="B8" s="3"/>
      <c r="C8" s="3"/>
      <c r="D8" s="3"/>
      <c r="E8" s="3"/>
      <c r="F8" s="3"/>
      <c r="G8" s="3"/>
      <c r="H8" s="3"/>
      <c r="I8" s="3"/>
    </row>
    <row r="9" spans="1:11" ht="18" customHeight="1" x14ac:dyDescent="0.25">
      <c r="A9" s="177" t="s">
        <v>28</v>
      </c>
      <c r="B9" s="177"/>
      <c r="C9" s="177"/>
      <c r="D9" s="177"/>
      <c r="E9" s="177"/>
      <c r="F9" s="177"/>
      <c r="G9" s="177"/>
      <c r="H9" s="177"/>
      <c r="I9" s="177"/>
    </row>
    <row r="10" spans="1:11" ht="18" x14ac:dyDescent="0.25">
      <c r="A10" s="1"/>
      <c r="B10" s="2"/>
      <c r="C10" s="2"/>
      <c r="D10" s="2"/>
      <c r="E10" s="5"/>
      <c r="F10" s="5"/>
      <c r="G10" s="5"/>
      <c r="H10" s="5"/>
      <c r="I10" s="5"/>
    </row>
    <row r="11" spans="1:11" ht="36" customHeight="1" x14ac:dyDescent="0.25">
      <c r="A11" s="187" t="s">
        <v>10</v>
      </c>
      <c r="B11" s="188"/>
      <c r="C11" s="188"/>
      <c r="D11" s="188"/>
      <c r="E11" s="188"/>
      <c r="F11" s="29" t="s">
        <v>249</v>
      </c>
      <c r="G11" s="29" t="s">
        <v>250</v>
      </c>
      <c r="H11" s="29" t="s">
        <v>228</v>
      </c>
      <c r="I11" s="29" t="s">
        <v>251</v>
      </c>
    </row>
    <row r="12" spans="1:11" ht="12" customHeight="1" x14ac:dyDescent="0.25">
      <c r="A12" s="189">
        <v>1</v>
      </c>
      <c r="B12" s="189"/>
      <c r="C12" s="189"/>
      <c r="D12" s="189"/>
      <c r="E12" s="189"/>
      <c r="F12" s="34">
        <v>2</v>
      </c>
      <c r="G12" s="34">
        <v>3</v>
      </c>
      <c r="H12" s="34">
        <v>4</v>
      </c>
      <c r="I12" s="34">
        <v>5</v>
      </c>
    </row>
    <row r="13" spans="1:11" x14ac:dyDescent="0.25">
      <c r="A13" s="186" t="s">
        <v>30</v>
      </c>
      <c r="B13" s="183"/>
      <c r="C13" s="183"/>
      <c r="D13" s="183"/>
      <c r="E13" s="179"/>
      <c r="F13" s="102">
        <f>'Plan na četvrtoj razini'!B15+'Plan na četvrtoj razini'!B19+'Plan na četvrtoj razini'!B20+'Plan na četvrtoj razini'!B21+'Plan na četvrtoj razini'!B25+'Plan na četvrtoj razini'!B31+'Plan na četvrtoj razini'!B49</f>
        <v>1764266.4599999995</v>
      </c>
      <c r="G13" s="169">
        <v>1814959</v>
      </c>
      <c r="H13" s="169">
        <f>I13-G13</f>
        <v>149809</v>
      </c>
      <c r="I13" s="80">
        <f>2004211-39443</f>
        <v>1964768</v>
      </c>
      <c r="K13" s="51"/>
    </row>
    <row r="14" spans="1:11" x14ac:dyDescent="0.25">
      <c r="A14" s="178" t="s">
        <v>31</v>
      </c>
      <c r="B14" s="179"/>
      <c r="C14" s="179"/>
      <c r="D14" s="179"/>
      <c r="E14" s="179"/>
      <c r="F14" s="102">
        <f>'Plan na četvrtoj razini'!B53</f>
        <v>1527</v>
      </c>
      <c r="G14" s="169">
        <v>5000</v>
      </c>
      <c r="H14" s="169">
        <f t="shared" ref="H14:H19" si="0">I14-G14</f>
        <v>-4211</v>
      </c>
      <c r="I14" s="80">
        <v>789</v>
      </c>
    </row>
    <row r="15" spans="1:11" x14ac:dyDescent="0.25">
      <c r="A15" s="184" t="s">
        <v>0</v>
      </c>
      <c r="B15" s="181"/>
      <c r="C15" s="181"/>
      <c r="D15" s="181"/>
      <c r="E15" s="185"/>
      <c r="F15" s="103">
        <f>SUM(F13:F14)</f>
        <v>1765793.4599999995</v>
      </c>
      <c r="G15" s="170">
        <v>1819959</v>
      </c>
      <c r="H15" s="170">
        <f t="shared" si="0"/>
        <v>145598</v>
      </c>
      <c r="I15" s="170">
        <f>SUM(I13:I14)</f>
        <v>1965557</v>
      </c>
      <c r="K15" s="51"/>
    </row>
    <row r="16" spans="1:11" x14ac:dyDescent="0.25">
      <c r="A16" s="182" t="s">
        <v>32</v>
      </c>
      <c r="B16" s="183"/>
      <c r="C16" s="183"/>
      <c r="D16" s="183"/>
      <c r="E16" s="183"/>
      <c r="F16" s="102">
        <v>1566651.49</v>
      </c>
      <c r="G16" s="82">
        <v>1709559</v>
      </c>
      <c r="H16" s="82">
        <f t="shared" si="0"/>
        <v>87737</v>
      </c>
      <c r="I16" s="82">
        <v>1797296</v>
      </c>
      <c r="K16" s="74"/>
    </row>
    <row r="17" spans="1:13" x14ac:dyDescent="0.25">
      <c r="A17" s="178" t="s">
        <v>33</v>
      </c>
      <c r="B17" s="179"/>
      <c r="C17" s="179"/>
      <c r="D17" s="179"/>
      <c r="E17" s="179"/>
      <c r="F17" s="102">
        <v>178458.55</v>
      </c>
      <c r="G17" s="80">
        <v>100100</v>
      </c>
      <c r="H17" s="80">
        <f t="shared" si="0"/>
        <v>107604</v>
      </c>
      <c r="I17" s="80">
        <v>207704</v>
      </c>
    </row>
    <row r="18" spans="1:13" x14ac:dyDescent="0.25">
      <c r="A18" s="20" t="s">
        <v>1</v>
      </c>
      <c r="B18" s="21"/>
      <c r="C18" s="21"/>
      <c r="D18" s="21"/>
      <c r="E18" s="21"/>
      <c r="F18" s="103">
        <f>SUM(F16:F17)</f>
        <v>1745110.04</v>
      </c>
      <c r="G18" s="170">
        <v>1809659</v>
      </c>
      <c r="H18" s="170">
        <f t="shared" si="0"/>
        <v>195341</v>
      </c>
      <c r="I18" s="81">
        <f>SUM(I16:I17)</f>
        <v>2005000</v>
      </c>
      <c r="K18" s="74"/>
      <c r="L18" s="74"/>
    </row>
    <row r="19" spans="1:13" x14ac:dyDescent="0.25">
      <c r="A19" s="180" t="s">
        <v>2</v>
      </c>
      <c r="B19" s="181"/>
      <c r="C19" s="181"/>
      <c r="D19" s="181"/>
      <c r="E19" s="181"/>
      <c r="F19" s="103">
        <f>F15-F18</f>
        <v>20683.41999999946</v>
      </c>
      <c r="G19" s="171">
        <v>10300</v>
      </c>
      <c r="H19" s="171">
        <f t="shared" si="0"/>
        <v>-49743</v>
      </c>
      <c r="I19" s="83">
        <f>I15-I18</f>
        <v>-39443</v>
      </c>
      <c r="L19" s="74"/>
      <c r="M19" s="74"/>
    </row>
    <row r="20" spans="1:13" ht="18" x14ac:dyDescent="0.25">
      <c r="A20" s="3"/>
      <c r="B20" s="6"/>
      <c r="C20" s="6"/>
      <c r="D20" s="6"/>
      <c r="E20" s="6"/>
      <c r="F20" s="6"/>
      <c r="G20" s="6"/>
      <c r="H20" s="6"/>
      <c r="I20" s="6"/>
      <c r="L20" s="74"/>
      <c r="M20" s="74"/>
    </row>
    <row r="21" spans="1:13" ht="18" customHeight="1" x14ac:dyDescent="0.25">
      <c r="A21" s="177" t="s">
        <v>29</v>
      </c>
      <c r="B21" s="177"/>
      <c r="C21" s="177"/>
      <c r="D21" s="177"/>
      <c r="E21" s="177"/>
      <c r="F21" s="177"/>
      <c r="G21" s="177"/>
      <c r="H21" s="177"/>
      <c r="I21" s="177"/>
      <c r="M21" s="74"/>
    </row>
    <row r="22" spans="1:13" ht="18" x14ac:dyDescent="0.25">
      <c r="A22" s="3"/>
      <c r="B22" s="6"/>
      <c r="C22" s="6"/>
      <c r="D22" s="6"/>
      <c r="E22" s="6"/>
      <c r="F22" s="6"/>
      <c r="G22" s="6"/>
      <c r="H22" s="6"/>
      <c r="I22" s="6"/>
    </row>
    <row r="23" spans="1:13" ht="25.5" x14ac:dyDescent="0.25">
      <c r="A23" s="187" t="s">
        <v>10</v>
      </c>
      <c r="B23" s="188"/>
      <c r="C23" s="188"/>
      <c r="D23" s="188"/>
      <c r="E23" s="188"/>
      <c r="F23" s="29" t="s">
        <v>252</v>
      </c>
      <c r="G23" s="29" t="s">
        <v>250</v>
      </c>
      <c r="H23" s="29" t="s">
        <v>228</v>
      </c>
      <c r="I23" s="29" t="s">
        <v>251</v>
      </c>
    </row>
    <row r="24" spans="1:13" ht="12" customHeight="1" x14ac:dyDescent="0.25">
      <c r="A24" s="189">
        <v>1</v>
      </c>
      <c r="B24" s="189"/>
      <c r="C24" s="189"/>
      <c r="D24" s="189"/>
      <c r="E24" s="189"/>
      <c r="F24" s="34">
        <v>2</v>
      </c>
      <c r="G24" s="34">
        <v>3</v>
      </c>
      <c r="H24" s="35">
        <v>4</v>
      </c>
      <c r="I24" s="35">
        <v>5</v>
      </c>
    </row>
    <row r="25" spans="1:13" ht="15.75" customHeight="1" x14ac:dyDescent="0.25">
      <c r="A25" s="186" t="s">
        <v>34</v>
      </c>
      <c r="B25" s="192"/>
      <c r="C25" s="192"/>
      <c r="D25" s="192"/>
      <c r="E25" s="192"/>
      <c r="F25" s="169">
        <v>0</v>
      </c>
      <c r="G25" s="172">
        <v>0</v>
      </c>
      <c r="H25" s="169">
        <v>0</v>
      </c>
      <c r="I25" s="91">
        <v>0</v>
      </c>
    </row>
    <row r="26" spans="1:13" x14ac:dyDescent="0.25">
      <c r="A26" s="186" t="s">
        <v>35</v>
      </c>
      <c r="B26" s="183"/>
      <c r="C26" s="183"/>
      <c r="D26" s="183"/>
      <c r="E26" s="183"/>
      <c r="F26" s="169">
        <v>0</v>
      </c>
      <c r="G26" s="172">
        <v>0</v>
      </c>
      <c r="H26" s="169">
        <v>0</v>
      </c>
      <c r="I26" s="91">
        <v>0</v>
      </c>
      <c r="K26" s="51"/>
    </row>
    <row r="27" spans="1:13" x14ac:dyDescent="0.25">
      <c r="A27" s="184" t="s">
        <v>36</v>
      </c>
      <c r="B27" s="181"/>
      <c r="C27" s="181"/>
      <c r="D27" s="181"/>
      <c r="E27" s="185"/>
      <c r="F27" s="170">
        <v>0</v>
      </c>
      <c r="G27" s="173">
        <v>0</v>
      </c>
      <c r="H27" s="170">
        <v>0</v>
      </c>
      <c r="I27" s="152">
        <v>0</v>
      </c>
    </row>
    <row r="28" spans="1:13" x14ac:dyDescent="0.25">
      <c r="A28" s="190" t="s">
        <v>20</v>
      </c>
      <c r="B28" s="191"/>
      <c r="C28" s="191"/>
      <c r="D28" s="191"/>
      <c r="E28" s="191"/>
      <c r="F28" s="82">
        <v>86055</v>
      </c>
      <c r="G28" s="176"/>
      <c r="H28" s="82">
        <v>50743</v>
      </c>
      <c r="I28" s="153">
        <v>106737</v>
      </c>
      <c r="K28" s="51"/>
    </row>
    <row r="29" spans="1:13" x14ac:dyDescent="0.25">
      <c r="A29" s="190" t="s">
        <v>37</v>
      </c>
      <c r="B29" s="191"/>
      <c r="C29" s="191"/>
      <c r="D29" s="191"/>
      <c r="E29" s="191"/>
      <c r="F29" s="80">
        <v>20684</v>
      </c>
      <c r="G29" s="176">
        <v>-10300</v>
      </c>
      <c r="H29" s="80">
        <v>0</v>
      </c>
      <c r="I29" s="153">
        <v>-67294</v>
      </c>
    </row>
    <row r="30" spans="1:13" x14ac:dyDescent="0.25">
      <c r="A30" s="180" t="s">
        <v>3</v>
      </c>
      <c r="B30" s="181"/>
      <c r="C30" s="181"/>
      <c r="D30" s="181"/>
      <c r="E30" s="181"/>
      <c r="F30" s="170">
        <v>65371</v>
      </c>
      <c r="G30" s="174">
        <v>-10300</v>
      </c>
      <c r="H30" s="170">
        <v>50743</v>
      </c>
      <c r="I30" s="103">
        <f>I28+I29</f>
        <v>39443</v>
      </c>
    </row>
    <row r="31" spans="1:13" x14ac:dyDescent="0.25">
      <c r="A31" s="180" t="s">
        <v>4</v>
      </c>
      <c r="B31" s="181"/>
      <c r="C31" s="181"/>
      <c r="D31" s="181"/>
      <c r="E31" s="181"/>
      <c r="F31" s="171">
        <v>0</v>
      </c>
      <c r="G31" s="175">
        <v>0</v>
      </c>
      <c r="H31" s="171">
        <v>0</v>
      </c>
      <c r="I31" s="154">
        <v>0</v>
      </c>
      <c r="K31" s="51"/>
    </row>
    <row r="32" spans="1:13" ht="11.25" customHeight="1" x14ac:dyDescent="0.25">
      <c r="A32" s="15"/>
      <c r="B32" s="16"/>
      <c r="C32" s="16"/>
      <c r="D32" s="16"/>
      <c r="E32" s="16"/>
      <c r="F32" s="16"/>
      <c r="G32" s="16"/>
      <c r="H32" s="16"/>
      <c r="I32" s="16"/>
    </row>
    <row r="33" spans="1:9" ht="15" customHeight="1" x14ac:dyDescent="0.25">
      <c r="A33" s="30"/>
      <c r="B33" s="30"/>
      <c r="C33" s="30"/>
      <c r="D33" s="30"/>
      <c r="E33" s="30"/>
      <c r="F33" s="30"/>
      <c r="G33" s="30"/>
      <c r="H33" s="30"/>
      <c r="I33" s="30"/>
    </row>
    <row r="34" spans="1:9" ht="9" customHeight="1" x14ac:dyDescent="0.25"/>
    <row r="35" spans="1:9" x14ac:dyDescent="0.25">
      <c r="F35" s="51"/>
      <c r="G35" s="51"/>
      <c r="H35" s="51"/>
    </row>
    <row r="36" spans="1:9" x14ac:dyDescent="0.25">
      <c r="A36" t="s">
        <v>253</v>
      </c>
    </row>
  </sheetData>
  <mergeCells count="21">
    <mergeCell ref="A24:E24"/>
    <mergeCell ref="A31:E31"/>
    <mergeCell ref="A28:E28"/>
    <mergeCell ref="A29:E29"/>
    <mergeCell ref="A21:I21"/>
    <mergeCell ref="A25:E25"/>
    <mergeCell ref="A26:E26"/>
    <mergeCell ref="A30:E30"/>
    <mergeCell ref="A23:E23"/>
    <mergeCell ref="A27:E27"/>
    <mergeCell ref="A5:I5"/>
    <mergeCell ref="A7:I7"/>
    <mergeCell ref="A9:I9"/>
    <mergeCell ref="A17:E17"/>
    <mergeCell ref="A19:E19"/>
    <mergeCell ref="A16:E16"/>
    <mergeCell ref="A15:E15"/>
    <mergeCell ref="A13:E13"/>
    <mergeCell ref="A14:E14"/>
    <mergeCell ref="A11:E11"/>
    <mergeCell ref="A12:E12"/>
  </mergeCells>
  <pageMargins left="0.7" right="0.7" top="0.75" bottom="0.75" header="0.3" footer="0.3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31"/>
  <sheetViews>
    <sheetView topLeftCell="A102" zoomScale="90" zoomScaleNormal="90" workbookViewId="0">
      <selection activeCell="K31" sqref="K31"/>
    </sheetView>
  </sheetViews>
  <sheetFormatPr defaultRowHeight="15" x14ac:dyDescent="0.25"/>
  <cols>
    <col min="1" max="1" width="7.42578125" bestFit="1" customWidth="1"/>
    <col min="2" max="3" width="7.42578125" customWidth="1"/>
    <col min="4" max="4" width="8.42578125" bestFit="1" customWidth="1"/>
    <col min="5" max="5" width="44.7109375" customWidth="1"/>
    <col min="6" max="6" width="19.42578125" customWidth="1"/>
    <col min="7" max="7" width="17.140625" style="51" customWidth="1"/>
    <col min="8" max="9" width="19.42578125" customWidth="1"/>
    <col min="10" max="11" width="25.28515625" customWidth="1"/>
  </cols>
  <sheetData>
    <row r="1" spans="1:11" ht="18" x14ac:dyDescent="0.25">
      <c r="A1" s="3"/>
      <c r="B1" s="3"/>
      <c r="C1" s="3"/>
      <c r="D1" s="3"/>
      <c r="E1" s="3"/>
      <c r="F1" s="3"/>
      <c r="G1" s="110"/>
      <c r="H1" s="3"/>
      <c r="I1" s="3"/>
      <c r="J1" s="3"/>
      <c r="K1" s="3"/>
    </row>
    <row r="2" spans="1:11" ht="15.75" x14ac:dyDescent="0.25">
      <c r="A2" s="177" t="s">
        <v>15</v>
      </c>
      <c r="B2" s="177"/>
      <c r="C2" s="177"/>
      <c r="D2" s="177"/>
      <c r="E2" s="177"/>
      <c r="F2" s="177"/>
      <c r="G2" s="177"/>
      <c r="H2" s="177"/>
      <c r="I2" s="177"/>
      <c r="J2" s="27"/>
      <c r="K2" s="27"/>
    </row>
    <row r="3" spans="1:11" ht="18" x14ac:dyDescent="0.25">
      <c r="A3" s="3"/>
      <c r="B3" s="3"/>
      <c r="C3" s="3"/>
      <c r="D3" s="3"/>
      <c r="E3" s="3"/>
      <c r="F3" s="3"/>
      <c r="G3" s="110"/>
      <c r="H3" s="3"/>
      <c r="I3" s="3"/>
      <c r="J3" s="4"/>
      <c r="K3" s="4"/>
    </row>
    <row r="4" spans="1:11" ht="15.75" x14ac:dyDescent="0.25">
      <c r="A4" s="177" t="s">
        <v>5</v>
      </c>
      <c r="B4" s="177"/>
      <c r="C4" s="177"/>
      <c r="D4" s="177"/>
      <c r="E4" s="177"/>
      <c r="F4" s="177"/>
      <c r="G4" s="177"/>
      <c r="H4" s="177"/>
      <c r="I4" s="177"/>
      <c r="J4" s="26"/>
      <c r="K4" s="26"/>
    </row>
    <row r="5" spans="1:11" ht="18" x14ac:dyDescent="0.25">
      <c r="A5" s="3"/>
      <c r="B5" s="3"/>
      <c r="C5" s="3"/>
      <c r="D5" s="3"/>
      <c r="E5" s="3"/>
      <c r="F5" s="3"/>
      <c r="G5" s="110"/>
      <c r="H5" s="3"/>
      <c r="I5" s="3"/>
      <c r="J5" s="4"/>
      <c r="K5" s="4"/>
    </row>
    <row r="6" spans="1:11" ht="15.75" x14ac:dyDescent="0.25">
      <c r="A6" s="177" t="s">
        <v>38</v>
      </c>
      <c r="B6" s="177"/>
      <c r="C6" s="177"/>
      <c r="D6" s="177"/>
      <c r="E6" s="177"/>
      <c r="F6" s="177"/>
      <c r="G6" s="177"/>
      <c r="H6" s="177"/>
      <c r="I6" s="177"/>
      <c r="J6" s="28"/>
      <c r="K6" s="28"/>
    </row>
    <row r="7" spans="1:11" ht="18" x14ac:dyDescent="0.25">
      <c r="A7" s="3"/>
      <c r="B7" s="3"/>
      <c r="C7" s="3"/>
      <c r="D7" s="3"/>
      <c r="E7" s="3"/>
      <c r="F7" s="112"/>
      <c r="G7" s="112"/>
      <c r="H7" s="112"/>
      <c r="I7" s="112"/>
      <c r="J7" s="4"/>
      <c r="K7" s="4"/>
    </row>
    <row r="8" spans="1:11" ht="25.5" x14ac:dyDescent="0.25">
      <c r="A8" s="193" t="s">
        <v>10</v>
      </c>
      <c r="B8" s="194"/>
      <c r="C8" s="194"/>
      <c r="D8" s="194"/>
      <c r="E8" s="195"/>
      <c r="F8" s="31" t="s">
        <v>254</v>
      </c>
      <c r="G8" s="111" t="s">
        <v>255</v>
      </c>
      <c r="H8" s="31" t="s">
        <v>228</v>
      </c>
      <c r="I8" s="31" t="s">
        <v>268</v>
      </c>
    </row>
    <row r="9" spans="1:11" s="36" customFormat="1" ht="11.25" x14ac:dyDescent="0.2">
      <c r="A9" s="196">
        <v>1</v>
      </c>
      <c r="B9" s="197"/>
      <c r="C9" s="197"/>
      <c r="D9" s="197"/>
      <c r="E9" s="198"/>
      <c r="F9" s="37">
        <v>2</v>
      </c>
      <c r="G9" s="37">
        <v>3</v>
      </c>
      <c r="H9" s="37"/>
      <c r="I9" s="37">
        <v>3</v>
      </c>
    </row>
    <row r="10" spans="1:11" x14ac:dyDescent="0.25">
      <c r="A10" s="8"/>
      <c r="B10" s="8"/>
      <c r="C10" s="8"/>
      <c r="D10" s="8"/>
      <c r="E10" s="8" t="s">
        <v>40</v>
      </c>
      <c r="F10" s="143">
        <f>F11+F52</f>
        <v>1765793.25</v>
      </c>
      <c r="G10" s="143">
        <f>G11+G51</f>
        <v>1911159</v>
      </c>
      <c r="H10" s="87">
        <f>I10-G10</f>
        <v>93841</v>
      </c>
      <c r="I10" s="144">
        <f>I11+I51</f>
        <v>2005000</v>
      </c>
      <c r="J10" s="51"/>
    </row>
    <row r="11" spans="1:11" x14ac:dyDescent="0.25">
      <c r="A11" s="8">
        <v>6</v>
      </c>
      <c r="B11" s="8"/>
      <c r="C11" s="8"/>
      <c r="D11" s="8"/>
      <c r="E11" s="8" t="s">
        <v>6</v>
      </c>
      <c r="F11" s="108">
        <f>F12+F26+F29+F32+F39+F42+F46</f>
        <v>1764266.25</v>
      </c>
      <c r="G11" s="108">
        <f>G12+G26+G29+G32+G39+G42+G47+G51-G51</f>
        <v>1906159</v>
      </c>
      <c r="H11" s="87">
        <f t="shared" ref="H11:H59" si="0">I11-G11</f>
        <v>98052</v>
      </c>
      <c r="I11" s="132">
        <f>I12+I26+I29+I32+I39+I42+I47</f>
        <v>2004211</v>
      </c>
      <c r="J11" s="51"/>
    </row>
    <row r="12" spans="1:11" x14ac:dyDescent="0.25">
      <c r="A12" s="8"/>
      <c r="B12" s="12">
        <v>63</v>
      </c>
      <c r="C12" s="8"/>
      <c r="D12" s="12"/>
      <c r="E12" s="12"/>
      <c r="F12" s="108">
        <f>F13+F17+F20+F22</f>
        <v>352289.14</v>
      </c>
      <c r="G12" s="108">
        <f>SUM(G14:G25)</f>
        <v>439243</v>
      </c>
      <c r="H12" s="87">
        <f t="shared" si="0"/>
        <v>18511</v>
      </c>
      <c r="I12" s="85">
        <f>I13+I17+I20+I22</f>
        <v>457754</v>
      </c>
      <c r="J12" s="51"/>
    </row>
    <row r="13" spans="1:11" x14ac:dyDescent="0.25">
      <c r="A13" s="8"/>
      <c r="B13" s="8"/>
      <c r="C13" s="8">
        <v>632</v>
      </c>
      <c r="D13" s="12"/>
      <c r="E13" s="12"/>
      <c r="F13" s="108">
        <f>SUM(F14:F16)</f>
        <v>93772.86</v>
      </c>
      <c r="G13" s="108">
        <f>SUM(G14:G16)</f>
        <v>89743</v>
      </c>
      <c r="H13" s="87">
        <f t="shared" si="0"/>
        <v>21257</v>
      </c>
      <c r="I13" s="84">
        <f>I14+I15+I16</f>
        <v>111000</v>
      </c>
      <c r="J13" s="51"/>
    </row>
    <row r="14" spans="1:11" x14ac:dyDescent="0.25">
      <c r="A14" s="8"/>
      <c r="B14" s="8"/>
      <c r="C14" s="8"/>
      <c r="D14" s="12">
        <v>6321</v>
      </c>
      <c r="E14" s="12" t="s">
        <v>166</v>
      </c>
      <c r="F14" s="90">
        <v>20941.259999999998</v>
      </c>
      <c r="G14" s="113">
        <v>7894</v>
      </c>
      <c r="H14" s="87">
        <f t="shared" si="0"/>
        <v>32106</v>
      </c>
      <c r="I14" s="85">
        <v>40000</v>
      </c>
      <c r="J14" s="51"/>
      <c r="K14" s="51"/>
    </row>
    <row r="15" spans="1:11" x14ac:dyDescent="0.25">
      <c r="A15" s="8"/>
      <c r="B15" s="8"/>
      <c r="C15" s="8"/>
      <c r="D15" s="12">
        <v>6323</v>
      </c>
      <c r="E15" s="12" t="s">
        <v>167</v>
      </c>
      <c r="F15" s="90">
        <v>72831.600000000006</v>
      </c>
      <c r="G15" s="113">
        <v>81849</v>
      </c>
      <c r="H15" s="87">
        <f t="shared" si="0"/>
        <v>-10849</v>
      </c>
      <c r="I15" s="85">
        <v>71000</v>
      </c>
      <c r="J15" s="51"/>
    </row>
    <row r="16" spans="1:11" x14ac:dyDescent="0.25">
      <c r="A16" s="8"/>
      <c r="B16" s="8"/>
      <c r="C16" s="8"/>
      <c r="D16" s="12">
        <v>6324</v>
      </c>
      <c r="E16" s="12" t="s">
        <v>168</v>
      </c>
      <c r="F16" s="90">
        <v>0</v>
      </c>
      <c r="G16" s="113"/>
      <c r="H16" s="87">
        <f t="shared" si="0"/>
        <v>0</v>
      </c>
      <c r="I16" s="85"/>
      <c r="J16" s="51"/>
    </row>
    <row r="17" spans="1:11" x14ac:dyDescent="0.25">
      <c r="A17" s="8"/>
      <c r="B17" s="8"/>
      <c r="C17" s="8">
        <v>634</v>
      </c>
      <c r="D17" s="12"/>
      <c r="E17" s="12"/>
      <c r="F17" s="87">
        <f>SUM(F18:F19)</f>
        <v>158482.68</v>
      </c>
      <c r="G17" s="87"/>
      <c r="H17" s="87">
        <f t="shared" si="0"/>
        <v>170880</v>
      </c>
      <c r="I17" s="84">
        <f>I18+I19</f>
        <v>170880</v>
      </c>
      <c r="J17" s="51"/>
    </row>
    <row r="18" spans="1:11" ht="25.5" x14ac:dyDescent="0.25">
      <c r="A18" s="8"/>
      <c r="B18" s="8"/>
      <c r="C18" s="8"/>
      <c r="D18" s="12">
        <v>6341</v>
      </c>
      <c r="E18" s="12" t="s">
        <v>180</v>
      </c>
      <c r="F18" s="90">
        <v>55490.34</v>
      </c>
      <c r="G18" s="113">
        <v>111000</v>
      </c>
      <c r="H18" s="87">
        <f t="shared" si="0"/>
        <v>-120</v>
      </c>
      <c r="I18" s="85">
        <v>110880</v>
      </c>
      <c r="J18" s="51"/>
    </row>
    <row r="19" spans="1:11" ht="25.5" x14ac:dyDescent="0.25">
      <c r="A19" s="8"/>
      <c r="B19" s="8"/>
      <c r="C19" s="8"/>
      <c r="D19" s="12">
        <v>6342</v>
      </c>
      <c r="E19" s="12" t="s">
        <v>181</v>
      </c>
      <c r="F19" s="90">
        <v>102992.34</v>
      </c>
      <c r="G19" s="113">
        <v>35500</v>
      </c>
      <c r="H19" s="87">
        <f t="shared" si="0"/>
        <v>24500</v>
      </c>
      <c r="I19" s="85">
        <v>60000</v>
      </c>
      <c r="J19" s="51"/>
    </row>
    <row r="20" spans="1:11" x14ac:dyDescent="0.25">
      <c r="A20" s="8"/>
      <c r="B20" s="8"/>
      <c r="C20" s="8">
        <v>636</v>
      </c>
      <c r="D20" s="12"/>
      <c r="E20" s="12"/>
      <c r="F20" s="87">
        <f>F21</f>
        <v>17200</v>
      </c>
      <c r="G20" s="87"/>
      <c r="H20" s="87">
        <f t="shared" si="0"/>
        <v>0</v>
      </c>
      <c r="I20" s="84">
        <f>I21</f>
        <v>0</v>
      </c>
      <c r="J20" s="51"/>
    </row>
    <row r="21" spans="1:11" ht="25.5" x14ac:dyDescent="0.25">
      <c r="A21" s="8"/>
      <c r="B21" s="8"/>
      <c r="C21" s="8"/>
      <c r="D21" s="12">
        <v>6361</v>
      </c>
      <c r="E21" s="12" t="s">
        <v>182</v>
      </c>
      <c r="F21" s="90">
        <v>17200</v>
      </c>
      <c r="G21" s="113"/>
      <c r="H21" s="87">
        <f t="shared" si="0"/>
        <v>0</v>
      </c>
      <c r="I21" s="85"/>
      <c r="J21" s="51"/>
    </row>
    <row r="22" spans="1:11" x14ac:dyDescent="0.25">
      <c r="A22" s="8"/>
      <c r="B22" s="8"/>
      <c r="C22" s="8">
        <v>639</v>
      </c>
      <c r="D22" s="12"/>
      <c r="E22" s="12"/>
      <c r="F22" s="87">
        <f>SUM(F23:F25)</f>
        <v>82833.600000000006</v>
      </c>
      <c r="G22" s="87">
        <f>SUM(G23:G25)</f>
        <v>101500</v>
      </c>
      <c r="H22" s="87">
        <f t="shared" si="0"/>
        <v>74374</v>
      </c>
      <c r="I22" s="84">
        <f>I23+I24+I25</f>
        <v>175874</v>
      </c>
      <c r="J22" s="51"/>
    </row>
    <row r="23" spans="1:11" ht="25.5" x14ac:dyDescent="0.25">
      <c r="A23" s="8"/>
      <c r="B23" s="8"/>
      <c r="C23" s="8"/>
      <c r="D23" s="12">
        <v>6391</v>
      </c>
      <c r="E23" s="12" t="s">
        <v>183</v>
      </c>
      <c r="F23" s="90">
        <v>10288.31</v>
      </c>
      <c r="G23" s="113">
        <v>50433</v>
      </c>
      <c r="H23" s="87">
        <f t="shared" si="0"/>
        <v>18307</v>
      </c>
      <c r="I23" s="85">
        <v>68740</v>
      </c>
      <c r="J23" s="51"/>
    </row>
    <row r="24" spans="1:11" ht="25.5" x14ac:dyDescent="0.25">
      <c r="A24" s="8"/>
      <c r="B24" s="8"/>
      <c r="C24" s="8"/>
      <c r="D24" s="12">
        <v>6392</v>
      </c>
      <c r="E24" s="12" t="s">
        <v>184</v>
      </c>
      <c r="F24" s="90">
        <v>41865</v>
      </c>
      <c r="G24" s="113">
        <v>50000</v>
      </c>
      <c r="H24" s="87">
        <f t="shared" si="0"/>
        <v>56435</v>
      </c>
      <c r="I24" s="85">
        <v>106435</v>
      </c>
      <c r="J24" s="51"/>
      <c r="K24" s="51"/>
    </row>
    <row r="25" spans="1:11" ht="38.25" x14ac:dyDescent="0.25">
      <c r="A25" s="8"/>
      <c r="B25" s="8"/>
      <c r="C25" s="8"/>
      <c r="D25" s="12">
        <v>6393</v>
      </c>
      <c r="E25" s="12" t="s">
        <v>179</v>
      </c>
      <c r="F25" s="90">
        <v>30680.29</v>
      </c>
      <c r="G25" s="113">
        <v>1067</v>
      </c>
      <c r="H25" s="87">
        <f t="shared" si="0"/>
        <v>-368</v>
      </c>
      <c r="I25" s="85">
        <v>699</v>
      </c>
      <c r="J25" s="51"/>
    </row>
    <row r="26" spans="1:11" s="98" customFormat="1" x14ac:dyDescent="0.25">
      <c r="A26" s="8"/>
      <c r="B26" s="8">
        <v>64</v>
      </c>
      <c r="C26" s="8"/>
      <c r="D26" s="8"/>
      <c r="E26" s="8"/>
      <c r="F26" s="87">
        <f>F27</f>
        <v>136.44</v>
      </c>
      <c r="G26" s="87">
        <v>105</v>
      </c>
      <c r="H26" s="87">
        <f t="shared" si="0"/>
        <v>0</v>
      </c>
      <c r="I26" s="84">
        <f>I28</f>
        <v>105</v>
      </c>
    </row>
    <row r="27" spans="1:11" s="98" customFormat="1" x14ac:dyDescent="0.25">
      <c r="A27" s="8"/>
      <c r="B27" s="8"/>
      <c r="C27" s="8">
        <v>641</v>
      </c>
      <c r="D27" s="8"/>
      <c r="E27" s="8"/>
      <c r="F27" s="87">
        <f>F28</f>
        <v>136.44</v>
      </c>
      <c r="G27" s="108"/>
      <c r="H27" s="87">
        <f t="shared" si="0"/>
        <v>0</v>
      </c>
      <c r="I27" s="84"/>
    </row>
    <row r="28" spans="1:11" x14ac:dyDescent="0.25">
      <c r="A28" s="8"/>
      <c r="B28" s="8"/>
      <c r="C28" s="8"/>
      <c r="D28" s="12">
        <v>6413</v>
      </c>
      <c r="E28" s="12" t="s">
        <v>178</v>
      </c>
      <c r="F28" s="90">
        <v>136.44</v>
      </c>
      <c r="G28" s="113">
        <v>105</v>
      </c>
      <c r="H28" s="87">
        <f t="shared" si="0"/>
        <v>0</v>
      </c>
      <c r="I28" s="85">
        <v>105</v>
      </c>
    </row>
    <row r="29" spans="1:11" s="98" customFormat="1" x14ac:dyDescent="0.25">
      <c r="A29" s="8"/>
      <c r="B29" s="8">
        <v>65</v>
      </c>
      <c r="C29" s="8"/>
      <c r="D29" s="8"/>
      <c r="E29" s="8"/>
      <c r="F29" s="87">
        <f>F30</f>
        <v>28812.63</v>
      </c>
      <c r="G29" s="108">
        <v>17998</v>
      </c>
      <c r="H29" s="87">
        <f t="shared" si="0"/>
        <v>0</v>
      </c>
      <c r="I29" s="84">
        <f>I31</f>
        <v>17998</v>
      </c>
    </row>
    <row r="30" spans="1:11" s="98" customFormat="1" x14ac:dyDescent="0.25">
      <c r="A30" s="8"/>
      <c r="B30" s="8"/>
      <c r="C30" s="8">
        <v>652</v>
      </c>
      <c r="D30" s="8"/>
      <c r="E30" s="8"/>
      <c r="F30" s="87">
        <f>F31</f>
        <v>28812.63</v>
      </c>
      <c r="G30" s="108"/>
      <c r="H30" s="87">
        <f t="shared" si="0"/>
        <v>0</v>
      </c>
      <c r="I30" s="84"/>
    </row>
    <row r="31" spans="1:11" x14ac:dyDescent="0.25">
      <c r="A31" s="8"/>
      <c r="B31" s="8"/>
      <c r="C31" s="8"/>
      <c r="D31" s="12">
        <v>6526</v>
      </c>
      <c r="E31" s="12" t="s">
        <v>177</v>
      </c>
      <c r="F31" s="90">
        <v>28812.63</v>
      </c>
      <c r="G31" s="113">
        <v>17998</v>
      </c>
      <c r="H31" s="87">
        <f t="shared" si="0"/>
        <v>0</v>
      </c>
      <c r="I31" s="85">
        <v>17998</v>
      </c>
    </row>
    <row r="32" spans="1:11" s="98" customFormat="1" x14ac:dyDescent="0.25">
      <c r="A32" s="8"/>
      <c r="B32" s="8">
        <v>66</v>
      </c>
      <c r="C32" s="8"/>
      <c r="D32" s="8"/>
      <c r="E32" s="8"/>
      <c r="F32" s="87">
        <f>SUM(F33:F38)</f>
        <v>457925.16000000003</v>
      </c>
      <c r="G32" s="108">
        <v>479911</v>
      </c>
      <c r="H32" s="87">
        <f t="shared" si="0"/>
        <v>-2500</v>
      </c>
      <c r="I32" s="84">
        <f>I34+I35+I37</f>
        <v>477411</v>
      </c>
    </row>
    <row r="33" spans="1:11" x14ac:dyDescent="0.25">
      <c r="A33" s="9"/>
      <c r="B33" s="9"/>
      <c r="C33" s="9">
        <v>661</v>
      </c>
      <c r="D33" s="9"/>
      <c r="E33" s="12"/>
      <c r="F33" s="90"/>
      <c r="G33" s="113"/>
      <c r="H33" s="87">
        <f t="shared" si="0"/>
        <v>0</v>
      </c>
      <c r="I33" s="84"/>
    </row>
    <row r="34" spans="1:11" x14ac:dyDescent="0.25">
      <c r="A34" s="9"/>
      <c r="B34" s="9"/>
      <c r="C34" s="9"/>
      <c r="D34" s="9">
        <v>6614</v>
      </c>
      <c r="E34" s="12" t="s">
        <v>247</v>
      </c>
      <c r="F34" s="90">
        <v>52221.07</v>
      </c>
      <c r="G34" s="113">
        <v>30000</v>
      </c>
      <c r="H34" s="87">
        <f t="shared" si="0"/>
        <v>15000</v>
      </c>
      <c r="I34" s="85">
        <v>45000</v>
      </c>
    </row>
    <row r="35" spans="1:11" x14ac:dyDescent="0.25">
      <c r="A35" s="9"/>
      <c r="B35" s="9"/>
      <c r="C35" s="9"/>
      <c r="D35" s="9">
        <v>6615</v>
      </c>
      <c r="E35" s="12" t="s">
        <v>176</v>
      </c>
      <c r="F35" s="90">
        <v>398022.95</v>
      </c>
      <c r="G35" s="113">
        <v>446911</v>
      </c>
      <c r="H35" s="87">
        <f t="shared" si="0"/>
        <v>-15000</v>
      </c>
      <c r="I35" s="85">
        <v>431911</v>
      </c>
    </row>
    <row r="36" spans="1:11" x14ac:dyDescent="0.25">
      <c r="A36" s="9"/>
      <c r="B36" s="9"/>
      <c r="C36" s="9">
        <v>663</v>
      </c>
      <c r="D36" s="9"/>
      <c r="E36" s="12"/>
      <c r="F36" s="90"/>
      <c r="G36" s="113"/>
      <c r="H36" s="87">
        <f t="shared" si="0"/>
        <v>0</v>
      </c>
      <c r="I36" s="85"/>
    </row>
    <row r="37" spans="1:11" x14ac:dyDescent="0.25">
      <c r="A37" s="9"/>
      <c r="B37" s="9"/>
      <c r="C37" s="9"/>
      <c r="D37" s="9">
        <v>6631</v>
      </c>
      <c r="E37" s="12" t="s">
        <v>185</v>
      </c>
      <c r="F37" s="90">
        <v>7681.14</v>
      </c>
      <c r="G37" s="113">
        <v>3000</v>
      </c>
      <c r="H37" s="87">
        <f t="shared" si="0"/>
        <v>-2500</v>
      </c>
      <c r="I37" s="85">
        <v>500</v>
      </c>
    </row>
    <row r="38" spans="1:11" x14ac:dyDescent="0.25">
      <c r="A38" s="9"/>
      <c r="B38" s="9"/>
      <c r="C38" s="9"/>
      <c r="D38" s="9">
        <v>6632</v>
      </c>
      <c r="E38" s="12" t="s">
        <v>175</v>
      </c>
      <c r="F38" s="90"/>
      <c r="G38" s="113"/>
      <c r="H38" s="87">
        <f t="shared" si="0"/>
        <v>0</v>
      </c>
      <c r="I38" s="85"/>
    </row>
    <row r="39" spans="1:11" s="98" customFormat="1" x14ac:dyDescent="0.25">
      <c r="A39" s="19"/>
      <c r="B39" s="19">
        <v>67</v>
      </c>
      <c r="C39" s="19"/>
      <c r="D39" s="19"/>
      <c r="E39" s="8"/>
      <c r="F39" s="87">
        <f>F41</f>
        <v>922860.23</v>
      </c>
      <c r="G39" s="108">
        <v>970000</v>
      </c>
      <c r="H39" s="87">
        <f t="shared" si="0"/>
        <v>9000</v>
      </c>
      <c r="I39" s="84">
        <f>I41</f>
        <v>979000</v>
      </c>
    </row>
    <row r="40" spans="1:11" x14ac:dyDescent="0.25">
      <c r="A40" s="9"/>
      <c r="B40" s="9"/>
      <c r="C40" s="9">
        <v>671</v>
      </c>
      <c r="D40" s="9"/>
      <c r="E40" s="12"/>
      <c r="F40" s="90"/>
      <c r="G40" s="113"/>
      <c r="H40" s="87">
        <f t="shared" si="0"/>
        <v>0</v>
      </c>
      <c r="I40" s="84"/>
    </row>
    <row r="41" spans="1:11" s="44" customFormat="1" ht="26.25" customHeight="1" x14ac:dyDescent="0.25">
      <c r="A41" s="9"/>
      <c r="B41" s="9"/>
      <c r="C41" s="9"/>
      <c r="D41" s="9">
        <v>6711</v>
      </c>
      <c r="E41" s="12" t="s">
        <v>174</v>
      </c>
      <c r="F41" s="90">
        <v>922860.23</v>
      </c>
      <c r="G41" s="90">
        <v>970000</v>
      </c>
      <c r="H41" s="87">
        <f t="shared" si="0"/>
        <v>9000</v>
      </c>
      <c r="I41" s="85">
        <v>979000</v>
      </c>
    </row>
    <row r="42" spans="1:11" s="98" customFormat="1" x14ac:dyDescent="0.25">
      <c r="A42" s="19"/>
      <c r="B42" s="19">
        <v>68</v>
      </c>
      <c r="C42" s="19"/>
      <c r="D42" s="19"/>
      <c r="E42" s="8"/>
      <c r="F42" s="87">
        <f>SUM(F49:F50)</f>
        <v>0</v>
      </c>
      <c r="G42" s="108">
        <v>9202</v>
      </c>
      <c r="H42" s="87">
        <f t="shared" si="0"/>
        <v>23298</v>
      </c>
      <c r="I42" s="84">
        <f>I44+I46</f>
        <v>32500</v>
      </c>
      <c r="K42" s="107"/>
    </row>
    <row r="43" spans="1:11" x14ac:dyDescent="0.25">
      <c r="A43" s="9"/>
      <c r="B43" s="9"/>
      <c r="C43" s="9">
        <v>681</v>
      </c>
      <c r="D43" s="9"/>
      <c r="E43" s="12"/>
      <c r="F43" s="90"/>
      <c r="G43" s="113"/>
      <c r="H43" s="87">
        <f t="shared" si="0"/>
        <v>0</v>
      </c>
      <c r="I43" s="84"/>
      <c r="K43" s="74"/>
    </row>
    <row r="44" spans="1:11" x14ac:dyDescent="0.25">
      <c r="A44" s="9"/>
      <c r="B44" s="9"/>
      <c r="C44" s="9"/>
      <c r="D44" s="9">
        <v>6819</v>
      </c>
      <c r="E44" s="12" t="s">
        <v>173</v>
      </c>
      <c r="F44" s="90"/>
      <c r="G44" s="113"/>
      <c r="H44" s="87">
        <f t="shared" si="0"/>
        <v>0</v>
      </c>
      <c r="I44" s="85"/>
    </row>
    <row r="45" spans="1:11" x14ac:dyDescent="0.25">
      <c r="A45" s="9"/>
      <c r="B45" s="9"/>
      <c r="C45" s="9">
        <v>683</v>
      </c>
      <c r="D45" s="9"/>
      <c r="E45" s="12"/>
      <c r="F45" s="90"/>
      <c r="G45" s="113"/>
      <c r="H45" s="87">
        <f t="shared" si="0"/>
        <v>0</v>
      </c>
      <c r="I45" s="84"/>
    </row>
    <row r="46" spans="1:11" x14ac:dyDescent="0.25">
      <c r="A46" s="9"/>
      <c r="B46" s="9"/>
      <c r="C46" s="9"/>
      <c r="D46" s="9">
        <v>6831</v>
      </c>
      <c r="E46" s="12" t="s">
        <v>172</v>
      </c>
      <c r="F46" s="90">
        <v>2242.65</v>
      </c>
      <c r="G46" s="113">
        <v>9202</v>
      </c>
      <c r="H46" s="87">
        <f t="shared" si="0"/>
        <v>23298</v>
      </c>
      <c r="I46" s="85">
        <v>32500</v>
      </c>
    </row>
    <row r="47" spans="1:11" s="98" customFormat="1" x14ac:dyDescent="0.25">
      <c r="A47" s="19"/>
      <c r="B47" s="19">
        <v>69</v>
      </c>
      <c r="C47" s="19"/>
      <c r="D47" s="19"/>
      <c r="E47" s="8"/>
      <c r="F47" s="87"/>
      <c r="G47" s="108">
        <v>-10300</v>
      </c>
      <c r="H47" s="87">
        <f t="shared" si="0"/>
        <v>49743</v>
      </c>
      <c r="I47" s="87">
        <f>I49+I50</f>
        <v>39443</v>
      </c>
    </row>
    <row r="48" spans="1:11" x14ac:dyDescent="0.25">
      <c r="A48" s="9"/>
      <c r="B48" s="9"/>
      <c r="C48" s="9">
        <v>691</v>
      </c>
      <c r="D48" s="9"/>
      <c r="E48" s="12"/>
      <c r="F48" s="90"/>
      <c r="G48" s="113"/>
      <c r="H48" s="87">
        <f t="shared" si="0"/>
        <v>0</v>
      </c>
      <c r="I48" s="90"/>
    </row>
    <row r="49" spans="1:11" x14ac:dyDescent="0.25">
      <c r="A49" s="9"/>
      <c r="B49" s="9"/>
      <c r="C49" s="9"/>
      <c r="D49" s="9">
        <v>6911</v>
      </c>
      <c r="E49" s="12" t="s">
        <v>227</v>
      </c>
      <c r="F49" s="90"/>
      <c r="G49" s="113"/>
      <c r="H49" s="87">
        <f t="shared" si="0"/>
        <v>106737</v>
      </c>
      <c r="I49" s="113">
        <v>106737</v>
      </c>
      <c r="K49" s="51"/>
    </row>
    <row r="50" spans="1:11" x14ac:dyDescent="0.25">
      <c r="A50" s="9"/>
      <c r="B50" s="9"/>
      <c r="C50" s="9"/>
      <c r="D50" s="9">
        <v>6912</v>
      </c>
      <c r="E50" s="12" t="s">
        <v>269</v>
      </c>
      <c r="F50" s="90"/>
      <c r="G50" s="113">
        <v>-10300</v>
      </c>
      <c r="H50" s="87">
        <f t="shared" si="0"/>
        <v>-56994</v>
      </c>
      <c r="I50" s="85">
        <v>-67294</v>
      </c>
    </row>
    <row r="51" spans="1:11" s="98" customFormat="1" x14ac:dyDescent="0.25">
      <c r="A51" s="19">
        <v>7</v>
      </c>
      <c r="B51" s="19"/>
      <c r="C51" s="19"/>
      <c r="D51" s="19"/>
      <c r="E51" s="8"/>
      <c r="F51" s="87"/>
      <c r="G51" s="87">
        <f>G52</f>
        <v>5000</v>
      </c>
      <c r="H51" s="87">
        <f t="shared" si="0"/>
        <v>-4211</v>
      </c>
      <c r="I51" s="84">
        <f>I54+I56+I57+I58+I59</f>
        <v>789</v>
      </c>
    </row>
    <row r="52" spans="1:11" s="98" customFormat="1" x14ac:dyDescent="0.25">
      <c r="A52" s="19"/>
      <c r="B52" s="19">
        <v>72</v>
      </c>
      <c r="C52" s="19"/>
      <c r="D52" s="19"/>
      <c r="E52" s="8"/>
      <c r="F52" s="87">
        <f>SUM(F54:F59)</f>
        <v>1527</v>
      </c>
      <c r="G52" s="87">
        <v>5000</v>
      </c>
      <c r="H52" s="87">
        <f t="shared" si="0"/>
        <v>-5000</v>
      </c>
      <c r="I52" s="84"/>
    </row>
    <row r="53" spans="1:11" x14ac:dyDescent="0.25">
      <c r="A53" s="19"/>
      <c r="B53" s="19"/>
      <c r="C53" s="19">
        <v>722</v>
      </c>
      <c r="D53" s="9"/>
      <c r="E53" s="8"/>
      <c r="F53" s="90"/>
      <c r="G53" s="113"/>
      <c r="H53" s="87">
        <f t="shared" si="0"/>
        <v>0</v>
      </c>
      <c r="I53" s="85"/>
    </row>
    <row r="54" spans="1:11" x14ac:dyDescent="0.25">
      <c r="A54" s="9"/>
      <c r="B54" s="9"/>
      <c r="C54" s="9"/>
      <c r="D54" s="9">
        <v>7227</v>
      </c>
      <c r="E54" s="25" t="s">
        <v>171</v>
      </c>
      <c r="F54" s="104">
        <v>1527</v>
      </c>
      <c r="G54" s="114"/>
      <c r="H54" s="87">
        <f t="shared" si="0"/>
        <v>0</v>
      </c>
      <c r="I54" s="86"/>
    </row>
    <row r="55" spans="1:11" x14ac:dyDescent="0.25">
      <c r="A55" s="9"/>
      <c r="B55" s="9"/>
      <c r="C55" s="9">
        <v>723</v>
      </c>
      <c r="D55" s="9"/>
      <c r="E55" s="25"/>
      <c r="F55" s="104"/>
      <c r="G55" s="104"/>
      <c r="H55" s="87">
        <f t="shared" si="0"/>
        <v>0</v>
      </c>
      <c r="I55" s="104"/>
    </row>
    <row r="56" spans="1:11" x14ac:dyDescent="0.25">
      <c r="A56" s="9"/>
      <c r="B56" s="9"/>
      <c r="C56" s="9"/>
      <c r="D56" s="9">
        <v>7231</v>
      </c>
      <c r="E56" s="25" t="s">
        <v>170</v>
      </c>
      <c r="F56" s="104">
        <v>0</v>
      </c>
      <c r="G56" s="114"/>
      <c r="H56" s="87">
        <f t="shared" si="0"/>
        <v>0</v>
      </c>
      <c r="I56" s="114"/>
    </row>
    <row r="57" spans="1:11" x14ac:dyDescent="0.25">
      <c r="A57" s="9"/>
      <c r="B57" s="9"/>
      <c r="C57" s="9"/>
      <c r="D57" s="9">
        <v>7233</v>
      </c>
      <c r="E57" s="25" t="s">
        <v>169</v>
      </c>
      <c r="F57" s="104"/>
      <c r="G57" s="114"/>
      <c r="H57" s="87">
        <f t="shared" si="0"/>
        <v>0</v>
      </c>
      <c r="I57" s="114"/>
    </row>
    <row r="58" spans="1:11" x14ac:dyDescent="0.25">
      <c r="A58" s="9"/>
      <c r="B58" s="9"/>
      <c r="C58" s="9">
        <v>725</v>
      </c>
      <c r="D58" s="9"/>
      <c r="E58" s="25"/>
      <c r="F58" s="104"/>
      <c r="G58" s="104"/>
      <c r="H58" s="87">
        <f t="shared" si="0"/>
        <v>0</v>
      </c>
      <c r="I58" s="115"/>
    </row>
    <row r="59" spans="1:11" x14ac:dyDescent="0.25">
      <c r="A59" s="9"/>
      <c r="B59" s="9"/>
      <c r="C59" s="9"/>
      <c r="D59" s="9">
        <v>7252</v>
      </c>
      <c r="E59" s="25" t="s">
        <v>232</v>
      </c>
      <c r="F59" s="104"/>
      <c r="G59" s="114">
        <v>5000</v>
      </c>
      <c r="H59" s="87">
        <f t="shared" si="0"/>
        <v>-4211</v>
      </c>
      <c r="I59" s="114">
        <v>789</v>
      </c>
    </row>
    <row r="60" spans="1:11" x14ac:dyDescent="0.25">
      <c r="F60" s="51"/>
      <c r="H60" s="51"/>
    </row>
    <row r="61" spans="1:11" ht="25.5" customHeight="1" x14ac:dyDescent="0.25">
      <c r="A61" s="193" t="s">
        <v>10</v>
      </c>
      <c r="B61" s="194"/>
      <c r="C61" s="194"/>
      <c r="D61" s="194"/>
      <c r="E61" s="195"/>
      <c r="F61" s="31" t="s">
        <v>254</v>
      </c>
      <c r="G61" s="31" t="s">
        <v>255</v>
      </c>
      <c r="H61" s="31" t="s">
        <v>228</v>
      </c>
      <c r="I61" s="31" t="s">
        <v>251</v>
      </c>
      <c r="J61" s="51"/>
    </row>
    <row r="62" spans="1:11" s="36" customFormat="1" ht="11.25" x14ac:dyDescent="0.2">
      <c r="A62" s="196">
        <v>1</v>
      </c>
      <c r="B62" s="197"/>
      <c r="C62" s="197"/>
      <c r="D62" s="197"/>
      <c r="E62" s="198"/>
      <c r="F62" s="37">
        <v>2</v>
      </c>
      <c r="G62" s="37">
        <v>3</v>
      </c>
      <c r="H62" s="37">
        <v>4</v>
      </c>
      <c r="I62" s="37">
        <v>5</v>
      </c>
    </row>
    <row r="63" spans="1:11" x14ac:dyDescent="0.25">
      <c r="A63" s="8"/>
      <c r="B63" s="8"/>
      <c r="C63" s="8"/>
      <c r="D63" s="8"/>
      <c r="E63" s="8" t="s">
        <v>41</v>
      </c>
      <c r="F63" s="108">
        <f>F64+F117</f>
        <v>2186954.31</v>
      </c>
      <c r="G63" s="108">
        <f>G64+G117</f>
        <v>1809659</v>
      </c>
      <c r="H63" s="108">
        <f>I63-G63</f>
        <v>195341</v>
      </c>
      <c r="I63" s="108">
        <f>I64+I117</f>
        <v>2005000</v>
      </c>
      <c r="J63" s="51"/>
    </row>
    <row r="64" spans="1:11" s="98" customFormat="1" x14ac:dyDescent="0.25">
      <c r="A64" s="8">
        <v>3</v>
      </c>
      <c r="B64" s="8"/>
      <c r="C64" s="8"/>
      <c r="D64" s="8"/>
      <c r="E64" s="8" t="s">
        <v>7</v>
      </c>
      <c r="F64" s="108">
        <f>F65+F73+F78+F85+F95+F97+F106+F111+F114</f>
        <v>2008496.28</v>
      </c>
      <c r="G64" s="108">
        <f>G65+G73+G105+G111+G114</f>
        <v>1709559</v>
      </c>
      <c r="H64" s="108">
        <f>I64-G64</f>
        <v>87737</v>
      </c>
      <c r="I64" s="108">
        <f>I65+I73+I105+I111+I114</f>
        <v>1797296</v>
      </c>
      <c r="J64" s="130"/>
    </row>
    <row r="65" spans="1:9" s="98" customFormat="1" x14ac:dyDescent="0.25">
      <c r="A65" s="8"/>
      <c r="B65" s="8">
        <v>31</v>
      </c>
      <c r="C65" s="8"/>
      <c r="D65" s="8"/>
      <c r="E65" s="8" t="s">
        <v>8</v>
      </c>
      <c r="F65" s="108">
        <f>F66+F68+F70</f>
        <v>1053300.99</v>
      </c>
      <c r="G65" s="108">
        <f>G66+G68+G70</f>
        <v>1194265</v>
      </c>
      <c r="H65" s="108">
        <f t="shared" ref="H65:H127" si="1">I65-G65</f>
        <v>-16856</v>
      </c>
      <c r="I65" s="108">
        <f>I66+I68+I70</f>
        <v>1177409</v>
      </c>
    </row>
    <row r="66" spans="1:9" x14ac:dyDescent="0.25">
      <c r="A66" s="8"/>
      <c r="B66" s="8"/>
      <c r="C66" s="12">
        <v>311</v>
      </c>
      <c r="D66" s="12"/>
      <c r="E66" s="12"/>
      <c r="F66" s="91">
        <f>F67</f>
        <v>876279.12</v>
      </c>
      <c r="G66" s="91">
        <f>G67</f>
        <v>979299</v>
      </c>
      <c r="H66" s="108">
        <f t="shared" si="1"/>
        <v>-2154</v>
      </c>
      <c r="I66" s="91">
        <f t="shared" ref="I66" si="2">I67</f>
        <v>977145</v>
      </c>
    </row>
    <row r="67" spans="1:9" x14ac:dyDescent="0.25">
      <c r="A67" s="8"/>
      <c r="B67" s="8"/>
      <c r="C67" s="12"/>
      <c r="D67" s="12">
        <v>3111</v>
      </c>
      <c r="E67" s="12" t="s">
        <v>186</v>
      </c>
      <c r="F67" s="91">
        <v>876279.12</v>
      </c>
      <c r="G67" s="91">
        <v>979299</v>
      </c>
      <c r="H67" s="108">
        <f t="shared" si="1"/>
        <v>-2154</v>
      </c>
      <c r="I67" s="91">
        <v>977145</v>
      </c>
    </row>
    <row r="68" spans="1:9" x14ac:dyDescent="0.25">
      <c r="A68" s="8"/>
      <c r="B68" s="8"/>
      <c r="C68" s="12">
        <v>312</v>
      </c>
      <c r="D68" s="12"/>
      <c r="E68" s="12"/>
      <c r="F68" s="91">
        <f>F69</f>
        <v>32435.83</v>
      </c>
      <c r="G68" s="91">
        <f>G69</f>
        <v>31300</v>
      </c>
      <c r="H68" s="108">
        <f t="shared" si="1"/>
        <v>2138</v>
      </c>
      <c r="I68" s="91">
        <f t="shared" ref="I68" si="3">I69</f>
        <v>33438</v>
      </c>
    </row>
    <row r="69" spans="1:9" x14ac:dyDescent="0.25">
      <c r="A69" s="8"/>
      <c r="B69" s="8"/>
      <c r="C69" s="12"/>
      <c r="D69" s="12">
        <v>3121</v>
      </c>
      <c r="E69" s="12" t="s">
        <v>187</v>
      </c>
      <c r="F69" s="91">
        <v>32435.83</v>
      </c>
      <c r="G69" s="91">
        <v>31300</v>
      </c>
      <c r="H69" s="108">
        <f t="shared" si="1"/>
        <v>2138</v>
      </c>
      <c r="I69" s="91">
        <v>33438</v>
      </c>
    </row>
    <row r="70" spans="1:9" x14ac:dyDescent="0.25">
      <c r="A70" s="8"/>
      <c r="B70" s="8"/>
      <c r="C70" s="12">
        <v>313</v>
      </c>
      <c r="D70" s="12"/>
      <c r="E70" s="12"/>
      <c r="F70" s="91">
        <f>F71</f>
        <v>144586.04</v>
      </c>
      <c r="G70" s="91">
        <f>G71</f>
        <v>183666</v>
      </c>
      <c r="H70" s="108">
        <f t="shared" si="1"/>
        <v>-16840</v>
      </c>
      <c r="I70" s="91">
        <f t="shared" ref="I70" si="4">I71</f>
        <v>166826</v>
      </c>
    </row>
    <row r="71" spans="1:9" x14ac:dyDescent="0.25">
      <c r="A71" s="8"/>
      <c r="B71" s="8"/>
      <c r="C71" s="8"/>
      <c r="D71" s="12">
        <v>3132</v>
      </c>
      <c r="E71" s="12" t="s">
        <v>188</v>
      </c>
      <c r="F71" s="91">
        <v>144586.04</v>
      </c>
      <c r="G71" s="91">
        <v>183666</v>
      </c>
      <c r="H71" s="108">
        <f t="shared" si="1"/>
        <v>-16840</v>
      </c>
      <c r="I71" s="91">
        <v>166826</v>
      </c>
    </row>
    <row r="72" spans="1:9" x14ac:dyDescent="0.25">
      <c r="A72" s="8"/>
      <c r="B72" s="8"/>
      <c r="C72" s="8"/>
      <c r="D72" s="12"/>
      <c r="E72" s="12"/>
      <c r="F72" s="91"/>
      <c r="G72" s="91"/>
      <c r="H72" s="108">
        <f t="shared" si="1"/>
        <v>0</v>
      </c>
      <c r="I72" s="91"/>
    </row>
    <row r="73" spans="1:9" x14ac:dyDescent="0.25">
      <c r="A73" s="8"/>
      <c r="B73" s="8">
        <v>32</v>
      </c>
      <c r="C73" s="8"/>
      <c r="D73" s="12"/>
      <c r="E73" s="12"/>
      <c r="F73" s="108">
        <f>F74+F78+F85+F95+F97</f>
        <v>497304.32999999996</v>
      </c>
      <c r="G73" s="108">
        <f>G74+G78+G85+G95+G97</f>
        <v>495094</v>
      </c>
      <c r="H73" s="108">
        <f t="shared" si="1"/>
        <v>105493</v>
      </c>
      <c r="I73" s="108">
        <f>I74+I78+I85+I95+I97</f>
        <v>600587</v>
      </c>
    </row>
    <row r="74" spans="1:9" x14ac:dyDescent="0.25">
      <c r="A74" s="8"/>
      <c r="B74" s="8"/>
      <c r="C74" s="8">
        <v>321</v>
      </c>
      <c r="D74" s="12"/>
      <c r="E74" s="12"/>
      <c r="F74" s="91">
        <f>SUM(F75:F77)</f>
        <v>55459.539999999994</v>
      </c>
      <c r="G74" s="91">
        <f>SUM(G75:G77)</f>
        <v>60308</v>
      </c>
      <c r="H74" s="108">
        <f t="shared" si="1"/>
        <v>-7850</v>
      </c>
      <c r="I74" s="91">
        <f t="shared" ref="I74" si="5">SUM(I75:I77)</f>
        <v>52458</v>
      </c>
    </row>
    <row r="75" spans="1:9" x14ac:dyDescent="0.25">
      <c r="A75" s="8"/>
      <c r="B75" s="8"/>
      <c r="C75" s="8"/>
      <c r="D75" s="12">
        <v>3211</v>
      </c>
      <c r="E75" s="12" t="s">
        <v>189</v>
      </c>
      <c r="F75" s="91">
        <v>14388.63</v>
      </c>
      <c r="G75" s="91">
        <v>11243</v>
      </c>
      <c r="H75" s="108">
        <f t="shared" si="1"/>
        <v>-850</v>
      </c>
      <c r="I75" s="91">
        <v>10393</v>
      </c>
    </row>
    <row r="76" spans="1:9" ht="25.5" x14ac:dyDescent="0.25">
      <c r="A76" s="8"/>
      <c r="B76" s="8"/>
      <c r="C76" s="8"/>
      <c r="D76" s="12">
        <v>3212</v>
      </c>
      <c r="E76" s="12" t="s">
        <v>190</v>
      </c>
      <c r="F76" s="91">
        <v>36953.14</v>
      </c>
      <c r="G76" s="91">
        <v>44790</v>
      </c>
      <c r="H76" s="108">
        <f t="shared" si="1"/>
        <v>-6000</v>
      </c>
      <c r="I76" s="91">
        <v>38790</v>
      </c>
    </row>
    <row r="77" spans="1:9" x14ac:dyDescent="0.25">
      <c r="A77" s="8"/>
      <c r="B77" s="8"/>
      <c r="C77" s="8"/>
      <c r="D77" s="12">
        <v>3213</v>
      </c>
      <c r="E77" s="12" t="s">
        <v>191</v>
      </c>
      <c r="F77" s="91">
        <v>4117.7700000000004</v>
      </c>
      <c r="G77" s="91">
        <v>4275</v>
      </c>
      <c r="H77" s="108">
        <f t="shared" si="1"/>
        <v>-1000</v>
      </c>
      <c r="I77" s="91">
        <v>3275</v>
      </c>
    </row>
    <row r="78" spans="1:9" x14ac:dyDescent="0.25">
      <c r="A78" s="8"/>
      <c r="B78" s="8"/>
      <c r="C78" s="8">
        <v>322</v>
      </c>
      <c r="D78" s="12"/>
      <c r="E78" s="12"/>
      <c r="F78" s="91">
        <f>SUM(F79:F84)</f>
        <v>118706.67999999998</v>
      </c>
      <c r="G78" s="91">
        <f>SUM(G79:G84)</f>
        <v>84664</v>
      </c>
      <c r="H78" s="108">
        <f t="shared" si="1"/>
        <v>38180</v>
      </c>
      <c r="I78" s="91">
        <f t="shared" ref="I78" si="6">SUM(I79:I84)</f>
        <v>122844</v>
      </c>
    </row>
    <row r="79" spans="1:9" x14ac:dyDescent="0.25">
      <c r="A79" s="8"/>
      <c r="B79" s="8"/>
      <c r="C79" s="8"/>
      <c r="D79" s="12">
        <v>3221</v>
      </c>
      <c r="E79" s="12" t="s">
        <v>192</v>
      </c>
      <c r="F79" s="91">
        <v>7598.32</v>
      </c>
      <c r="G79" s="91">
        <v>12664</v>
      </c>
      <c r="H79" s="108">
        <f t="shared" si="1"/>
        <v>-2000</v>
      </c>
      <c r="I79" s="91">
        <v>10664</v>
      </c>
    </row>
    <row r="80" spans="1:9" x14ac:dyDescent="0.25">
      <c r="A80" s="8"/>
      <c r="B80" s="8"/>
      <c r="C80" s="8"/>
      <c r="D80" s="12">
        <v>3222</v>
      </c>
      <c r="E80" s="12" t="s">
        <v>193</v>
      </c>
      <c r="F80" s="91">
        <v>34982.699999999997</v>
      </c>
      <c r="G80" s="91">
        <v>18000</v>
      </c>
      <c r="H80" s="108">
        <f t="shared" si="1"/>
        <v>11500</v>
      </c>
      <c r="I80" s="91">
        <v>29500</v>
      </c>
    </row>
    <row r="81" spans="1:9" x14ac:dyDescent="0.25">
      <c r="A81" s="8"/>
      <c r="B81" s="8"/>
      <c r="C81" s="8"/>
      <c r="D81" s="12">
        <v>3223</v>
      </c>
      <c r="E81" s="12" t="s">
        <v>194</v>
      </c>
      <c r="F81" s="91">
        <v>58118</v>
      </c>
      <c r="G81" s="91">
        <v>34500</v>
      </c>
      <c r="H81" s="108">
        <f t="shared" si="1"/>
        <v>14000</v>
      </c>
      <c r="I81" s="91">
        <v>48500</v>
      </c>
    </row>
    <row r="82" spans="1:9" ht="25.5" x14ac:dyDescent="0.25">
      <c r="A82" s="8"/>
      <c r="B82" s="8"/>
      <c r="C82" s="8"/>
      <c r="D82" s="12">
        <v>3224</v>
      </c>
      <c r="E82" s="12" t="s">
        <v>195</v>
      </c>
      <c r="F82" s="91">
        <v>12676.96</v>
      </c>
      <c r="G82" s="91">
        <v>10000</v>
      </c>
      <c r="H82" s="108">
        <f t="shared" si="1"/>
        <v>4680</v>
      </c>
      <c r="I82" s="91">
        <v>14680</v>
      </c>
    </row>
    <row r="83" spans="1:9" x14ac:dyDescent="0.25">
      <c r="A83" s="9"/>
      <c r="B83" s="9"/>
      <c r="C83" s="9"/>
      <c r="D83" s="9">
        <v>3225</v>
      </c>
      <c r="E83" s="9" t="s">
        <v>196</v>
      </c>
      <c r="F83" s="91">
        <v>1586</v>
      </c>
      <c r="G83" s="91">
        <v>3000</v>
      </c>
      <c r="H83" s="108">
        <f t="shared" si="1"/>
        <v>-1000</v>
      </c>
      <c r="I83" s="91">
        <v>2000</v>
      </c>
    </row>
    <row r="84" spans="1:9" x14ac:dyDescent="0.25">
      <c r="A84" s="9"/>
      <c r="B84" s="9"/>
      <c r="C84" s="9"/>
      <c r="D84" s="9">
        <v>3227</v>
      </c>
      <c r="E84" s="9" t="s">
        <v>197</v>
      </c>
      <c r="F84" s="91">
        <v>3744.7</v>
      </c>
      <c r="G84" s="91">
        <v>6500</v>
      </c>
      <c r="H84" s="108">
        <f t="shared" si="1"/>
        <v>11000</v>
      </c>
      <c r="I84" s="91">
        <v>17500</v>
      </c>
    </row>
    <row r="85" spans="1:9" s="98" customFormat="1" x14ac:dyDescent="0.25">
      <c r="A85" s="19"/>
      <c r="B85" s="19"/>
      <c r="C85" s="19">
        <v>323</v>
      </c>
      <c r="D85" s="19"/>
      <c r="E85" s="19"/>
      <c r="F85" s="108">
        <f>SUM(F86:F94)</f>
        <v>260894.51</v>
      </c>
      <c r="G85" s="108">
        <f>SUM(G86:G94)</f>
        <v>301600</v>
      </c>
      <c r="H85" s="108">
        <f t="shared" si="1"/>
        <v>60814</v>
      </c>
      <c r="I85" s="108">
        <f t="shared" ref="I85" si="7">SUM(I86:I94)</f>
        <v>362414</v>
      </c>
    </row>
    <row r="86" spans="1:9" x14ac:dyDescent="0.25">
      <c r="A86" s="9"/>
      <c r="B86" s="9"/>
      <c r="C86" s="9"/>
      <c r="D86" s="9">
        <v>3231</v>
      </c>
      <c r="E86" s="9" t="s">
        <v>198</v>
      </c>
      <c r="F86" s="91">
        <v>13780.23</v>
      </c>
      <c r="G86" s="91">
        <v>13500</v>
      </c>
      <c r="H86" s="108">
        <f t="shared" si="1"/>
        <v>2000</v>
      </c>
      <c r="I86" s="91">
        <v>15500</v>
      </c>
    </row>
    <row r="87" spans="1:9" x14ac:dyDescent="0.25">
      <c r="A87" s="9"/>
      <c r="B87" s="9"/>
      <c r="C87" s="9"/>
      <c r="D87" s="9">
        <v>3232</v>
      </c>
      <c r="E87" s="9" t="s">
        <v>199</v>
      </c>
      <c r="F87" s="91">
        <v>122854.32</v>
      </c>
      <c r="G87" s="91">
        <v>85100</v>
      </c>
      <c r="H87" s="108">
        <f t="shared" si="1"/>
        <v>22900</v>
      </c>
      <c r="I87" s="91">
        <v>108000</v>
      </c>
    </row>
    <row r="88" spans="1:9" x14ac:dyDescent="0.25">
      <c r="A88" s="9"/>
      <c r="B88" s="9"/>
      <c r="C88" s="9"/>
      <c r="D88" s="9">
        <v>3233</v>
      </c>
      <c r="E88" s="9" t="s">
        <v>200</v>
      </c>
      <c r="F88" s="91">
        <v>27378.71</v>
      </c>
      <c r="G88" s="91">
        <v>12500</v>
      </c>
      <c r="H88" s="108">
        <f t="shared" si="1"/>
        <v>0</v>
      </c>
      <c r="I88" s="91">
        <v>12500</v>
      </c>
    </row>
    <row r="89" spans="1:9" x14ac:dyDescent="0.25">
      <c r="A89" s="9"/>
      <c r="B89" s="9"/>
      <c r="C89" s="9"/>
      <c r="D89" s="9">
        <v>3234</v>
      </c>
      <c r="E89" s="9" t="s">
        <v>201</v>
      </c>
      <c r="F89" s="91">
        <v>7020.4</v>
      </c>
      <c r="G89" s="91">
        <v>4500</v>
      </c>
      <c r="H89" s="108">
        <f t="shared" si="1"/>
        <v>0</v>
      </c>
      <c r="I89" s="91">
        <v>4500</v>
      </c>
    </row>
    <row r="90" spans="1:9" x14ac:dyDescent="0.25">
      <c r="A90" s="9"/>
      <c r="B90" s="9"/>
      <c r="C90" s="9"/>
      <c r="D90" s="9">
        <v>3235</v>
      </c>
      <c r="E90" s="9" t="s">
        <v>202</v>
      </c>
      <c r="F90" s="91">
        <v>6202.01</v>
      </c>
      <c r="G90" s="91">
        <v>4500</v>
      </c>
      <c r="H90" s="108">
        <f t="shared" si="1"/>
        <v>0</v>
      </c>
      <c r="I90" s="91">
        <v>4500</v>
      </c>
    </row>
    <row r="91" spans="1:9" x14ac:dyDescent="0.25">
      <c r="A91" s="9"/>
      <c r="B91" s="9"/>
      <c r="C91" s="9"/>
      <c r="D91" s="9">
        <v>3236</v>
      </c>
      <c r="E91" s="9" t="s">
        <v>203</v>
      </c>
      <c r="F91" s="91">
        <v>2882.53</v>
      </c>
      <c r="G91" s="91">
        <v>17500</v>
      </c>
      <c r="H91" s="108">
        <f t="shared" si="1"/>
        <v>100</v>
      </c>
      <c r="I91" s="91">
        <v>17600</v>
      </c>
    </row>
    <row r="92" spans="1:9" x14ac:dyDescent="0.25">
      <c r="A92" s="9"/>
      <c r="B92" s="9"/>
      <c r="C92" s="9"/>
      <c r="D92" s="9">
        <v>3237</v>
      </c>
      <c r="E92" s="9" t="s">
        <v>204</v>
      </c>
      <c r="F92" s="91">
        <v>39488.43</v>
      </c>
      <c r="G92" s="91">
        <v>130500</v>
      </c>
      <c r="H92" s="108">
        <f t="shared" si="1"/>
        <v>28314</v>
      </c>
      <c r="I92" s="91">
        <v>158814</v>
      </c>
    </row>
    <row r="93" spans="1:9" x14ac:dyDescent="0.25">
      <c r="A93" s="9"/>
      <c r="B93" s="9"/>
      <c r="C93" s="9"/>
      <c r="D93" s="9">
        <v>3238</v>
      </c>
      <c r="E93" s="9" t="s">
        <v>205</v>
      </c>
      <c r="F93" s="91">
        <v>19463.060000000001</v>
      </c>
      <c r="G93" s="91">
        <v>20000</v>
      </c>
      <c r="H93" s="108">
        <f t="shared" si="1"/>
        <v>1500</v>
      </c>
      <c r="I93" s="91">
        <v>21500</v>
      </c>
    </row>
    <row r="94" spans="1:9" x14ac:dyDescent="0.25">
      <c r="A94" s="9"/>
      <c r="B94" s="9"/>
      <c r="C94" s="9"/>
      <c r="D94" s="9">
        <v>3239</v>
      </c>
      <c r="E94" s="9" t="s">
        <v>206</v>
      </c>
      <c r="F94" s="91">
        <v>21824.82</v>
      </c>
      <c r="G94" s="91">
        <v>13500</v>
      </c>
      <c r="H94" s="108">
        <f t="shared" si="1"/>
        <v>6000</v>
      </c>
      <c r="I94" s="91">
        <v>19500</v>
      </c>
    </row>
    <row r="95" spans="1:9" s="98" customFormat="1" x14ac:dyDescent="0.25">
      <c r="A95" s="19"/>
      <c r="B95" s="19"/>
      <c r="C95" s="19">
        <v>324</v>
      </c>
      <c r="D95" s="19"/>
      <c r="E95" s="19"/>
      <c r="F95" s="108">
        <v>0</v>
      </c>
      <c r="G95" s="108"/>
      <c r="H95" s="108">
        <f t="shared" si="1"/>
        <v>0</v>
      </c>
      <c r="I95" s="108"/>
    </row>
    <row r="96" spans="1:9" x14ac:dyDescent="0.25">
      <c r="A96" s="9"/>
      <c r="B96" s="9"/>
      <c r="C96" s="9"/>
      <c r="D96" s="9">
        <v>3241</v>
      </c>
      <c r="E96" s="9" t="s">
        <v>207</v>
      </c>
      <c r="F96" s="91"/>
      <c r="G96" s="91"/>
      <c r="H96" s="108">
        <f t="shared" si="1"/>
        <v>0</v>
      </c>
      <c r="I96" s="91"/>
    </row>
    <row r="97" spans="1:9" s="98" customFormat="1" x14ac:dyDescent="0.25">
      <c r="A97" s="131"/>
      <c r="B97" s="131"/>
      <c r="C97" s="131">
        <v>329</v>
      </c>
      <c r="D97" s="131"/>
      <c r="E97" s="131"/>
      <c r="F97" s="108">
        <f>SUM(F98:F104)</f>
        <v>62243.600000000006</v>
      </c>
      <c r="G97" s="108">
        <f>SUM(G98:G104)</f>
        <v>48522</v>
      </c>
      <c r="H97" s="108">
        <f t="shared" si="1"/>
        <v>14349</v>
      </c>
      <c r="I97" s="108">
        <f t="shared" ref="I97" si="8">SUM(I98:I104)</f>
        <v>62871</v>
      </c>
    </row>
    <row r="98" spans="1:9" x14ac:dyDescent="0.25">
      <c r="A98" s="9"/>
      <c r="B98" s="9"/>
      <c r="C98" s="9"/>
      <c r="D98" s="9">
        <v>3291</v>
      </c>
      <c r="E98" s="9" t="s">
        <v>208</v>
      </c>
      <c r="F98" s="91">
        <v>8426.8700000000008</v>
      </c>
      <c r="G98" s="91">
        <v>6000</v>
      </c>
      <c r="H98" s="108">
        <f t="shared" si="1"/>
        <v>0</v>
      </c>
      <c r="I98" s="91">
        <v>6000</v>
      </c>
    </row>
    <row r="99" spans="1:9" x14ac:dyDescent="0.25">
      <c r="A99" s="9"/>
      <c r="B99" s="9"/>
      <c r="C99" s="9"/>
      <c r="D99" s="9">
        <v>3292</v>
      </c>
      <c r="E99" s="9" t="s">
        <v>209</v>
      </c>
      <c r="F99" s="91">
        <v>17929.86</v>
      </c>
      <c r="G99" s="91">
        <v>19000</v>
      </c>
      <c r="H99" s="108">
        <f t="shared" si="1"/>
        <v>4000</v>
      </c>
      <c r="I99" s="91">
        <v>23000</v>
      </c>
    </row>
    <row r="100" spans="1:9" x14ac:dyDescent="0.25">
      <c r="A100" s="9"/>
      <c r="B100" s="9"/>
      <c r="C100" s="9"/>
      <c r="D100" s="9">
        <v>3293</v>
      </c>
      <c r="E100" s="9" t="s">
        <v>210</v>
      </c>
      <c r="F100" s="91">
        <v>11601.58</v>
      </c>
      <c r="G100" s="91">
        <v>5272</v>
      </c>
      <c r="H100" s="108">
        <f t="shared" si="1"/>
        <v>500</v>
      </c>
      <c r="I100" s="91">
        <v>5772</v>
      </c>
    </row>
    <row r="101" spans="1:9" x14ac:dyDescent="0.25">
      <c r="A101" s="9"/>
      <c r="B101" s="9"/>
      <c r="C101" s="9"/>
      <c r="D101" s="9">
        <v>3294</v>
      </c>
      <c r="E101" s="9" t="s">
        <v>211</v>
      </c>
      <c r="F101" s="91">
        <v>1140</v>
      </c>
      <c r="G101" s="91">
        <v>1100</v>
      </c>
      <c r="H101" s="108">
        <f t="shared" si="1"/>
        <v>100</v>
      </c>
      <c r="I101" s="91">
        <v>1200</v>
      </c>
    </row>
    <row r="102" spans="1:9" x14ac:dyDescent="0.25">
      <c r="A102" s="9"/>
      <c r="B102" s="9"/>
      <c r="C102" s="9"/>
      <c r="D102" s="9">
        <v>3295</v>
      </c>
      <c r="E102" s="9" t="s">
        <v>212</v>
      </c>
      <c r="F102" s="91">
        <v>20892.34</v>
      </c>
      <c r="G102" s="91">
        <v>14000</v>
      </c>
      <c r="H102" s="108">
        <f t="shared" si="1"/>
        <v>6500</v>
      </c>
      <c r="I102" s="91">
        <v>20500</v>
      </c>
    </row>
    <row r="103" spans="1:9" x14ac:dyDescent="0.25">
      <c r="A103" s="9"/>
      <c r="B103" s="9"/>
      <c r="C103" s="9"/>
      <c r="D103" s="9">
        <v>3296</v>
      </c>
      <c r="E103" s="9" t="s">
        <v>267</v>
      </c>
      <c r="F103" s="91"/>
      <c r="G103" s="91"/>
      <c r="H103" s="108">
        <f t="shared" si="1"/>
        <v>120</v>
      </c>
      <c r="I103" s="91">
        <v>120</v>
      </c>
    </row>
    <row r="104" spans="1:9" x14ac:dyDescent="0.25">
      <c r="A104" s="9"/>
      <c r="B104" s="9"/>
      <c r="C104" s="9"/>
      <c r="D104" s="9">
        <v>3299</v>
      </c>
      <c r="E104" s="9" t="s">
        <v>213</v>
      </c>
      <c r="F104" s="91">
        <v>2252.9499999999998</v>
      </c>
      <c r="G104" s="91">
        <v>3150</v>
      </c>
      <c r="H104" s="108">
        <f t="shared" si="1"/>
        <v>3129</v>
      </c>
      <c r="I104" s="91">
        <v>6279</v>
      </c>
    </row>
    <row r="105" spans="1:9" s="98" customFormat="1" x14ac:dyDescent="0.25">
      <c r="A105" s="19"/>
      <c r="B105" s="19">
        <v>34</v>
      </c>
      <c r="C105" s="19"/>
      <c r="D105" s="19"/>
      <c r="E105" s="19"/>
      <c r="F105" s="108"/>
      <c r="G105" s="108">
        <f>G106</f>
        <v>4200</v>
      </c>
      <c r="H105" s="108">
        <f t="shared" si="1"/>
        <v>600</v>
      </c>
      <c r="I105" s="108">
        <f t="shared" ref="I105" si="9">I106</f>
        <v>4800</v>
      </c>
    </row>
    <row r="106" spans="1:9" s="98" customFormat="1" x14ac:dyDescent="0.25">
      <c r="A106" s="19"/>
      <c r="B106" s="19"/>
      <c r="C106" s="19">
        <v>343</v>
      </c>
      <c r="D106" s="19"/>
      <c r="E106" s="19"/>
      <c r="F106" s="108">
        <f>SUM(F107:F110)</f>
        <v>4675.5599999999995</v>
      </c>
      <c r="G106" s="108">
        <f>SUM(G107:G110)</f>
        <v>4200</v>
      </c>
      <c r="H106" s="108">
        <f t="shared" si="1"/>
        <v>600</v>
      </c>
      <c r="I106" s="108">
        <f t="shared" ref="I106" si="10">SUM(I107:I110)</f>
        <v>4800</v>
      </c>
    </row>
    <row r="107" spans="1:9" x14ac:dyDescent="0.25">
      <c r="A107" s="9"/>
      <c r="B107" s="9"/>
      <c r="C107" s="9"/>
      <c r="D107" s="9">
        <v>3431</v>
      </c>
      <c r="E107" s="9" t="s">
        <v>214</v>
      </c>
      <c r="F107" s="91">
        <v>1906.03</v>
      </c>
      <c r="G107" s="91">
        <v>2000</v>
      </c>
      <c r="H107" s="108">
        <f t="shared" si="1"/>
        <v>0</v>
      </c>
      <c r="I107" s="91">
        <v>2000</v>
      </c>
    </row>
    <row r="108" spans="1:9" x14ac:dyDescent="0.25">
      <c r="A108" s="9"/>
      <c r="B108" s="9"/>
      <c r="C108" s="9"/>
      <c r="D108" s="9">
        <v>3432</v>
      </c>
      <c r="E108" s="9" t="s">
        <v>215</v>
      </c>
      <c r="F108" s="91"/>
      <c r="G108" s="91">
        <v>100</v>
      </c>
      <c r="H108" s="108">
        <f t="shared" si="1"/>
        <v>0</v>
      </c>
      <c r="I108" s="91">
        <v>100</v>
      </c>
    </row>
    <row r="109" spans="1:9" x14ac:dyDescent="0.25">
      <c r="A109" s="9"/>
      <c r="B109" s="9"/>
      <c r="C109" s="9"/>
      <c r="D109" s="9">
        <v>3433</v>
      </c>
      <c r="E109" s="9" t="s">
        <v>216</v>
      </c>
      <c r="F109" s="91">
        <v>12.28</v>
      </c>
      <c r="G109" s="91">
        <v>100</v>
      </c>
      <c r="H109" s="108">
        <f t="shared" si="1"/>
        <v>0</v>
      </c>
      <c r="I109" s="91">
        <v>100</v>
      </c>
    </row>
    <row r="110" spans="1:9" x14ac:dyDescent="0.25">
      <c r="A110" s="9"/>
      <c r="B110" s="9"/>
      <c r="C110" s="9"/>
      <c r="D110" s="9">
        <v>3434</v>
      </c>
      <c r="E110" s="9" t="s">
        <v>217</v>
      </c>
      <c r="F110" s="91">
        <v>2757.25</v>
      </c>
      <c r="G110" s="91">
        <v>2000</v>
      </c>
      <c r="H110" s="108">
        <f t="shared" si="1"/>
        <v>600</v>
      </c>
      <c r="I110" s="91">
        <v>2600</v>
      </c>
    </row>
    <row r="111" spans="1:9" s="98" customFormat="1" x14ac:dyDescent="0.25">
      <c r="A111" s="19"/>
      <c r="B111" s="19">
        <v>36</v>
      </c>
      <c r="C111" s="19"/>
      <c r="D111" s="19"/>
      <c r="E111" s="19"/>
      <c r="F111" s="108">
        <f>F112</f>
        <v>8370.61</v>
      </c>
      <c r="G111" s="108">
        <f>G112</f>
        <v>11000</v>
      </c>
      <c r="H111" s="108">
        <f t="shared" si="1"/>
        <v>0</v>
      </c>
      <c r="I111" s="108">
        <f t="shared" ref="I111" si="11">I112</f>
        <v>11000</v>
      </c>
    </row>
    <row r="112" spans="1:9" s="98" customFormat="1" x14ac:dyDescent="0.25">
      <c r="A112" s="19"/>
      <c r="B112" s="19"/>
      <c r="C112" s="19">
        <v>369</v>
      </c>
      <c r="D112" s="19"/>
      <c r="E112" s="19"/>
      <c r="F112" s="116">
        <f>F113</f>
        <v>8370.61</v>
      </c>
      <c r="G112" s="116">
        <f>G113</f>
        <v>11000</v>
      </c>
      <c r="H112" s="108">
        <f t="shared" si="1"/>
        <v>0</v>
      </c>
      <c r="I112" s="116">
        <f t="shared" ref="I112" si="12">I113</f>
        <v>11000</v>
      </c>
    </row>
    <row r="113" spans="1:9" x14ac:dyDescent="0.25">
      <c r="A113" s="9"/>
      <c r="B113" s="9"/>
      <c r="C113" s="9"/>
      <c r="D113" s="9">
        <v>3691</v>
      </c>
      <c r="E113" s="9" t="s">
        <v>218</v>
      </c>
      <c r="F113" s="147">
        <v>8370.61</v>
      </c>
      <c r="G113" s="147">
        <v>11000</v>
      </c>
      <c r="H113" s="108">
        <f t="shared" si="1"/>
        <v>0</v>
      </c>
      <c r="I113" s="88">
        <v>11000</v>
      </c>
    </row>
    <row r="114" spans="1:9" s="98" customFormat="1" x14ac:dyDescent="0.25">
      <c r="A114" s="19"/>
      <c r="B114" s="19">
        <v>38</v>
      </c>
      <c r="C114" s="19"/>
      <c r="D114" s="19"/>
      <c r="E114" s="109"/>
      <c r="F114" s="148">
        <f>F115</f>
        <v>3000</v>
      </c>
      <c r="G114" s="116">
        <f>G116</f>
        <v>5000</v>
      </c>
      <c r="H114" s="108">
        <f t="shared" si="1"/>
        <v>-1500</v>
      </c>
      <c r="I114" s="150">
        <f>I116</f>
        <v>3500</v>
      </c>
    </row>
    <row r="115" spans="1:9" s="98" customFormat="1" x14ac:dyDescent="0.25">
      <c r="A115" s="19"/>
      <c r="B115" s="19"/>
      <c r="C115" s="19">
        <v>381</v>
      </c>
      <c r="D115" s="19"/>
      <c r="E115" s="109"/>
      <c r="F115" s="148">
        <f>F116</f>
        <v>3000</v>
      </c>
      <c r="G115" s="148"/>
      <c r="H115" s="108">
        <f t="shared" si="1"/>
        <v>0</v>
      </c>
      <c r="I115" s="150"/>
    </row>
    <row r="116" spans="1:9" x14ac:dyDescent="0.25">
      <c r="A116" s="9"/>
      <c r="B116" s="9"/>
      <c r="C116" s="9"/>
      <c r="D116" s="9">
        <v>3811</v>
      </c>
      <c r="E116" s="10" t="s">
        <v>165</v>
      </c>
      <c r="F116" s="149">
        <v>3000</v>
      </c>
      <c r="G116" s="113">
        <v>5000</v>
      </c>
      <c r="H116" s="108">
        <f t="shared" si="1"/>
        <v>-1500</v>
      </c>
      <c r="I116" s="151">
        <v>3500</v>
      </c>
    </row>
    <row r="117" spans="1:9" x14ac:dyDescent="0.25">
      <c r="A117" s="11">
        <v>4</v>
      </c>
      <c r="B117" s="11"/>
      <c r="C117" s="11"/>
      <c r="D117" s="11"/>
      <c r="E117" s="17" t="s">
        <v>9</v>
      </c>
      <c r="F117" s="108">
        <f>F118+F121+F127+F130</f>
        <v>178458.03</v>
      </c>
      <c r="G117" s="108">
        <f>G118+G121+G128+G130</f>
        <v>100100</v>
      </c>
      <c r="H117" s="108">
        <f t="shared" si="1"/>
        <v>107604</v>
      </c>
      <c r="I117" s="108">
        <f t="shared" ref="I117" si="13">I118+I121+I128+I130</f>
        <v>207704</v>
      </c>
    </row>
    <row r="118" spans="1:9" s="98" customFormat="1" x14ac:dyDescent="0.25">
      <c r="A118" s="11"/>
      <c r="B118" s="11">
        <v>42</v>
      </c>
      <c r="C118" s="11">
        <v>421</v>
      </c>
      <c r="D118" s="11"/>
      <c r="E118" s="17"/>
      <c r="F118" s="108">
        <f>SUM(F119:F120)</f>
        <v>70520.92</v>
      </c>
      <c r="G118" s="108">
        <f>SUM(G119:G120)</f>
        <v>11100</v>
      </c>
      <c r="H118" s="108">
        <f t="shared" si="1"/>
        <v>89700</v>
      </c>
      <c r="I118" s="108">
        <f t="shared" ref="I118" si="14">SUM(I119:I120)</f>
        <v>100800</v>
      </c>
    </row>
    <row r="119" spans="1:9" x14ac:dyDescent="0.25">
      <c r="A119" s="11"/>
      <c r="B119" s="13"/>
      <c r="C119" s="13"/>
      <c r="D119" s="13">
        <v>4212</v>
      </c>
      <c r="E119" s="18" t="s">
        <v>219</v>
      </c>
      <c r="F119" s="113"/>
      <c r="G119" s="113"/>
      <c r="H119" s="108">
        <f t="shared" si="1"/>
        <v>0</v>
      </c>
      <c r="I119" s="87"/>
    </row>
    <row r="120" spans="1:9" x14ac:dyDescent="0.25">
      <c r="A120" s="11"/>
      <c r="B120" s="11"/>
      <c r="C120" s="13"/>
      <c r="D120" s="13">
        <v>4214</v>
      </c>
      <c r="E120" s="18" t="s">
        <v>220</v>
      </c>
      <c r="F120" s="113">
        <v>70520.92</v>
      </c>
      <c r="G120" s="113">
        <v>11100</v>
      </c>
      <c r="H120" s="108">
        <f t="shared" si="1"/>
        <v>89700</v>
      </c>
      <c r="I120" s="90">
        <v>100800</v>
      </c>
    </row>
    <row r="121" spans="1:9" s="98" customFormat="1" x14ac:dyDescent="0.25">
      <c r="A121" s="11"/>
      <c r="B121" s="11"/>
      <c r="C121" s="11">
        <v>422</v>
      </c>
      <c r="D121" s="11"/>
      <c r="E121" s="17"/>
      <c r="F121" s="108">
        <f>SUM(F122:F126)</f>
        <v>39264.01</v>
      </c>
      <c r="G121" s="108">
        <f>SUM(G122:G126)</f>
        <v>17000</v>
      </c>
      <c r="H121" s="108">
        <f t="shared" si="1"/>
        <v>25000</v>
      </c>
      <c r="I121" s="108">
        <f t="shared" ref="I121" si="15">SUM(I122:I126)</f>
        <v>42000</v>
      </c>
    </row>
    <row r="122" spans="1:9" x14ac:dyDescent="0.25">
      <c r="A122" s="11"/>
      <c r="B122" s="11"/>
      <c r="C122" s="13"/>
      <c r="D122" s="13">
        <v>4221</v>
      </c>
      <c r="E122" s="18" t="s">
        <v>221</v>
      </c>
      <c r="F122" s="113">
        <v>1565.22</v>
      </c>
      <c r="G122" s="113">
        <v>3500</v>
      </c>
      <c r="H122" s="108">
        <f t="shared" si="1"/>
        <v>3500</v>
      </c>
      <c r="I122" s="90">
        <v>7000</v>
      </c>
    </row>
    <row r="123" spans="1:9" x14ac:dyDescent="0.25">
      <c r="A123" s="11"/>
      <c r="B123" s="11"/>
      <c r="C123" s="13"/>
      <c r="D123" s="13">
        <v>4222</v>
      </c>
      <c r="E123" s="18" t="s">
        <v>222</v>
      </c>
      <c r="F123" s="113">
        <v>1.91</v>
      </c>
      <c r="G123" s="113">
        <v>500</v>
      </c>
      <c r="H123" s="108">
        <f t="shared" si="1"/>
        <v>0</v>
      </c>
      <c r="I123" s="90">
        <v>500</v>
      </c>
    </row>
    <row r="124" spans="1:9" x14ac:dyDescent="0.25">
      <c r="A124" s="11"/>
      <c r="B124" s="11"/>
      <c r="C124" s="13"/>
      <c r="D124" s="13">
        <v>4223</v>
      </c>
      <c r="E124" s="18" t="s">
        <v>231</v>
      </c>
      <c r="F124" s="113">
        <v>2103.73</v>
      </c>
      <c r="G124" s="113">
        <v>1000</v>
      </c>
      <c r="H124" s="108">
        <f t="shared" si="1"/>
        <v>6000</v>
      </c>
      <c r="I124" s="90">
        <v>7000</v>
      </c>
    </row>
    <row r="125" spans="1:9" x14ac:dyDescent="0.25">
      <c r="A125" s="11"/>
      <c r="B125" s="11"/>
      <c r="C125" s="13"/>
      <c r="D125" s="13">
        <v>4224</v>
      </c>
      <c r="E125" s="18" t="s">
        <v>229</v>
      </c>
      <c r="F125" s="113"/>
      <c r="G125" s="113">
        <v>1000</v>
      </c>
      <c r="H125" s="108">
        <f t="shared" si="1"/>
        <v>0</v>
      </c>
      <c r="I125" s="90">
        <v>1000</v>
      </c>
    </row>
    <row r="126" spans="1:9" x14ac:dyDescent="0.25">
      <c r="A126" s="11"/>
      <c r="B126" s="11"/>
      <c r="C126" s="13"/>
      <c r="D126" s="13">
        <v>4227</v>
      </c>
      <c r="E126" s="18" t="s">
        <v>223</v>
      </c>
      <c r="F126" s="113">
        <v>35593.15</v>
      </c>
      <c r="G126" s="113">
        <v>11000</v>
      </c>
      <c r="H126" s="108">
        <f t="shared" si="1"/>
        <v>15500</v>
      </c>
      <c r="I126" s="90">
        <v>26500</v>
      </c>
    </row>
    <row r="127" spans="1:9" s="98" customFormat="1" x14ac:dyDescent="0.25">
      <c r="A127" s="11"/>
      <c r="B127" s="11"/>
      <c r="C127" s="11">
        <v>423</v>
      </c>
      <c r="D127" s="11"/>
      <c r="E127" s="17"/>
      <c r="F127" s="108">
        <f>SUM(F128:F129)</f>
        <v>0</v>
      </c>
      <c r="G127" s="108">
        <f>G128</f>
        <v>30000</v>
      </c>
      <c r="H127" s="108">
        <f t="shared" si="1"/>
        <v>-1900</v>
      </c>
      <c r="I127" s="108">
        <f t="shared" ref="I127" si="16">I128</f>
        <v>28100</v>
      </c>
    </row>
    <row r="128" spans="1:9" x14ac:dyDescent="0.25">
      <c r="A128" s="11"/>
      <c r="B128" s="11"/>
      <c r="C128" s="13"/>
      <c r="D128" s="13">
        <v>4231</v>
      </c>
      <c r="E128" s="18" t="s">
        <v>224</v>
      </c>
      <c r="F128" s="113"/>
      <c r="G128" s="113">
        <v>30000</v>
      </c>
      <c r="H128" s="108">
        <f t="shared" ref="H128:H131" si="17">I128-G128</f>
        <v>-1900</v>
      </c>
      <c r="I128" s="90">
        <v>28100</v>
      </c>
    </row>
    <row r="129" spans="1:9" ht="25.5" x14ac:dyDescent="0.25">
      <c r="A129" s="11"/>
      <c r="B129" s="11"/>
      <c r="C129" s="13"/>
      <c r="D129" s="13">
        <v>4233</v>
      </c>
      <c r="E129" s="18" t="s">
        <v>225</v>
      </c>
      <c r="F129" s="113"/>
      <c r="G129" s="113"/>
      <c r="H129" s="108">
        <f t="shared" si="17"/>
        <v>0</v>
      </c>
      <c r="I129" s="90"/>
    </row>
    <row r="130" spans="1:9" x14ac:dyDescent="0.25">
      <c r="A130" s="11"/>
      <c r="B130" s="11"/>
      <c r="C130" s="13">
        <v>451</v>
      </c>
      <c r="D130" s="13"/>
      <c r="E130" s="18"/>
      <c r="F130" s="113">
        <f>F131</f>
        <v>68673.100000000006</v>
      </c>
      <c r="G130" s="113">
        <f>G131</f>
        <v>42000</v>
      </c>
      <c r="H130" s="108">
        <f t="shared" si="17"/>
        <v>-5196</v>
      </c>
      <c r="I130" s="113">
        <f t="shared" ref="I130" si="18">I131</f>
        <v>36804</v>
      </c>
    </row>
    <row r="131" spans="1:9" ht="25.5" x14ac:dyDescent="0.25">
      <c r="A131" s="11"/>
      <c r="B131" s="11"/>
      <c r="C131" s="13"/>
      <c r="D131" s="13">
        <v>4511</v>
      </c>
      <c r="E131" s="18" t="s">
        <v>230</v>
      </c>
      <c r="F131" s="113">
        <v>68673.100000000006</v>
      </c>
      <c r="G131" s="113">
        <v>42000</v>
      </c>
      <c r="H131" s="108">
        <f t="shared" si="17"/>
        <v>-5196</v>
      </c>
      <c r="I131" s="90">
        <v>36804</v>
      </c>
    </row>
  </sheetData>
  <mergeCells count="7">
    <mergeCell ref="A61:E61"/>
    <mergeCell ref="A9:E9"/>
    <mergeCell ref="A62:E62"/>
    <mergeCell ref="A2:I2"/>
    <mergeCell ref="A4:I4"/>
    <mergeCell ref="A6:I6"/>
    <mergeCell ref="A8:E8"/>
  </mergeCells>
  <pageMargins left="0.7" right="0.7" top="0.75" bottom="0.75" header="0.3" footer="0.3"/>
  <pageSetup paperSize="9"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G35"/>
  <sheetViews>
    <sheetView workbookViewId="0">
      <selection activeCell="H29" sqref="H29"/>
    </sheetView>
  </sheetViews>
  <sheetFormatPr defaultRowHeight="15" x14ac:dyDescent="0.25"/>
  <cols>
    <col min="1" max="1" width="54.5703125" customWidth="1"/>
    <col min="2" max="5" width="19.42578125" customWidth="1"/>
    <col min="6" max="7" width="25.28515625" customWidth="1"/>
  </cols>
  <sheetData>
    <row r="1" spans="1:7" ht="18" x14ac:dyDescent="0.25">
      <c r="A1" s="3"/>
      <c r="B1" s="3"/>
      <c r="C1" s="3"/>
      <c r="D1" s="3"/>
      <c r="E1" s="3"/>
      <c r="F1" s="3"/>
      <c r="G1" s="3"/>
    </row>
    <row r="2" spans="1:7" ht="15.75" customHeight="1" x14ac:dyDescent="0.25">
      <c r="A2" s="177" t="s">
        <v>39</v>
      </c>
      <c r="B2" s="177"/>
      <c r="C2" s="177"/>
      <c r="D2" s="177"/>
      <c r="E2" s="177"/>
      <c r="F2" s="28"/>
      <c r="G2" s="28"/>
    </row>
    <row r="3" spans="1:7" ht="18" x14ac:dyDescent="0.25">
      <c r="A3" s="3"/>
      <c r="B3" s="3"/>
      <c r="C3" s="3"/>
      <c r="D3" s="3"/>
      <c r="E3" s="3"/>
      <c r="F3" s="133"/>
      <c r="G3" s="4"/>
    </row>
    <row r="4" spans="1:7" ht="25.5" customHeight="1" x14ac:dyDescent="0.25">
      <c r="A4" s="33" t="s">
        <v>10</v>
      </c>
      <c r="B4" s="31" t="s">
        <v>254</v>
      </c>
      <c r="C4" s="31" t="s">
        <v>250</v>
      </c>
      <c r="D4" s="31" t="s">
        <v>228</v>
      </c>
      <c r="E4" s="31" t="s">
        <v>251</v>
      </c>
    </row>
    <row r="5" spans="1:7" s="36" customFormat="1" ht="11.25" x14ac:dyDescent="0.2">
      <c r="A5" s="39">
        <v>1</v>
      </c>
      <c r="B5" s="37">
        <v>2</v>
      </c>
      <c r="C5" s="37">
        <v>3</v>
      </c>
      <c r="D5" s="37"/>
      <c r="E5" s="38">
        <v>4</v>
      </c>
    </row>
    <row r="6" spans="1:7" x14ac:dyDescent="0.25">
      <c r="A6" s="8" t="s">
        <v>40</v>
      </c>
      <c r="B6" s="84">
        <f>B7+B11+B13+B15+B18+B20</f>
        <v>1765793.46</v>
      </c>
      <c r="C6" s="84">
        <f>C7+C9+C11+C13+C15+C18+C20</f>
        <v>1809659</v>
      </c>
      <c r="D6" s="84">
        <f>E6-C6</f>
        <v>195341</v>
      </c>
      <c r="E6" s="84">
        <f t="shared" ref="E6" si="0">E7+E9+E11+E13+E15+E18+E20</f>
        <v>2005000</v>
      </c>
    </row>
    <row r="7" spans="1:7" x14ac:dyDescent="0.25">
      <c r="A7" s="8" t="s">
        <v>21</v>
      </c>
      <c r="B7" s="84">
        <f>B8</f>
        <v>922860.23</v>
      </c>
      <c r="C7" s="84">
        <f>C8</f>
        <v>970000</v>
      </c>
      <c r="D7" s="84">
        <f t="shared" ref="D7:D35" si="1">E7-C7</f>
        <v>9000</v>
      </c>
      <c r="E7" s="84">
        <f t="shared" ref="E7" si="2">E8</f>
        <v>979000</v>
      </c>
    </row>
    <row r="8" spans="1:7" x14ac:dyDescent="0.25">
      <c r="A8" s="22" t="s">
        <v>22</v>
      </c>
      <c r="B8" s="85">
        <f>'Plan na četvrtoj razini'!B14</f>
        <v>922860.23</v>
      </c>
      <c r="C8" s="85">
        <v>970000</v>
      </c>
      <c r="D8" s="84">
        <f t="shared" si="1"/>
        <v>9000</v>
      </c>
      <c r="E8" s="85">
        <v>979000</v>
      </c>
      <c r="F8" s="74"/>
    </row>
    <row r="9" spans="1:7" x14ac:dyDescent="0.25">
      <c r="A9" s="8" t="s">
        <v>24</v>
      </c>
      <c r="B9" s="85"/>
      <c r="C9" s="85"/>
      <c r="D9" s="84">
        <f t="shared" si="1"/>
        <v>0</v>
      </c>
      <c r="E9" s="85"/>
    </row>
    <row r="10" spans="1:7" x14ac:dyDescent="0.25">
      <c r="A10" s="24" t="s">
        <v>25</v>
      </c>
      <c r="B10" s="85"/>
      <c r="C10" s="85"/>
      <c r="D10" s="84">
        <f t="shared" si="1"/>
        <v>0</v>
      </c>
      <c r="E10" s="85"/>
    </row>
    <row r="11" spans="1:7" x14ac:dyDescent="0.25">
      <c r="A11" s="8" t="s">
        <v>26</v>
      </c>
      <c r="B11" s="84">
        <f>B12</f>
        <v>450380.51</v>
      </c>
      <c r="C11" s="84">
        <f>C12</f>
        <v>477016</v>
      </c>
      <c r="D11" s="84">
        <f t="shared" si="1"/>
        <v>0</v>
      </c>
      <c r="E11" s="84">
        <f t="shared" ref="E11" si="3">E12</f>
        <v>477016</v>
      </c>
    </row>
    <row r="12" spans="1:7" x14ac:dyDescent="0.25">
      <c r="A12" s="24" t="s">
        <v>27</v>
      </c>
      <c r="B12" s="85">
        <f>'Plan na četvrtoj razini'!B18</f>
        <v>450380.51</v>
      </c>
      <c r="C12" s="85">
        <v>477016</v>
      </c>
      <c r="D12" s="84">
        <f t="shared" si="1"/>
        <v>0</v>
      </c>
      <c r="E12" s="85">
        <v>477016</v>
      </c>
    </row>
    <row r="13" spans="1:7" x14ac:dyDescent="0.25">
      <c r="A13" s="40" t="s">
        <v>45</v>
      </c>
      <c r="B13" s="84">
        <f>B14</f>
        <v>31055.18</v>
      </c>
      <c r="C13" s="84">
        <f>C14</f>
        <v>27200</v>
      </c>
      <c r="D13" s="84">
        <f t="shared" si="1"/>
        <v>33314</v>
      </c>
      <c r="E13" s="84">
        <f t="shared" ref="E13" si="4">E14</f>
        <v>60514</v>
      </c>
    </row>
    <row r="14" spans="1:7" x14ac:dyDescent="0.25">
      <c r="A14" s="41" t="s">
        <v>49</v>
      </c>
      <c r="B14" s="85">
        <f>'Plan na četvrtoj razini'!B25</f>
        <v>31055.18</v>
      </c>
      <c r="C14" s="85">
        <v>27200</v>
      </c>
      <c r="D14" s="84">
        <f t="shared" si="1"/>
        <v>33314</v>
      </c>
      <c r="E14" s="85">
        <v>60514</v>
      </c>
    </row>
    <row r="15" spans="1:7" x14ac:dyDescent="0.25">
      <c r="A15" s="40" t="s">
        <v>46</v>
      </c>
      <c r="B15" s="84">
        <f>B16+B17</f>
        <v>352289.14</v>
      </c>
      <c r="C15" s="84">
        <f>C16+C17</f>
        <v>327443</v>
      </c>
      <c r="D15" s="84">
        <f t="shared" si="1"/>
        <v>149748</v>
      </c>
      <c r="E15" s="84">
        <f t="shared" ref="E15" si="5">E16+E17</f>
        <v>477191</v>
      </c>
    </row>
    <row r="16" spans="1:7" x14ac:dyDescent="0.25">
      <c r="A16" s="41" t="s">
        <v>50</v>
      </c>
      <c r="B16" s="85">
        <f>'Plan na četvrtoj razini'!B32</f>
        <v>72831.600000000006</v>
      </c>
      <c r="C16" s="85">
        <v>81849</v>
      </c>
      <c r="D16" s="84">
        <f t="shared" si="1"/>
        <v>8588</v>
      </c>
      <c r="E16" s="85">
        <v>90437</v>
      </c>
    </row>
    <row r="17" spans="1:5" x14ac:dyDescent="0.25">
      <c r="A17" s="41" t="s">
        <v>51</v>
      </c>
      <c r="B17" s="85">
        <f>'Plan na četvrtoj razini'!B35</f>
        <v>279457.53999999998</v>
      </c>
      <c r="C17" s="85">
        <v>245594</v>
      </c>
      <c r="D17" s="84">
        <f t="shared" si="1"/>
        <v>141160</v>
      </c>
      <c r="E17" s="85">
        <v>386754</v>
      </c>
    </row>
    <row r="18" spans="1:5" x14ac:dyDescent="0.25">
      <c r="A18" s="40" t="s">
        <v>47</v>
      </c>
      <c r="B18" s="84">
        <f>B19</f>
        <v>7681.4</v>
      </c>
      <c r="C18" s="84">
        <f>C19</f>
        <v>3000</v>
      </c>
      <c r="D18" s="84">
        <f t="shared" si="1"/>
        <v>3279</v>
      </c>
      <c r="E18" s="84">
        <f t="shared" ref="E18" si="6">E19</f>
        <v>6279</v>
      </c>
    </row>
    <row r="19" spans="1:5" x14ac:dyDescent="0.25">
      <c r="A19" s="41" t="s">
        <v>53</v>
      </c>
      <c r="B19" s="85">
        <f>'Plan na četvrtoj razini'!B49</f>
        <v>7681.4</v>
      </c>
      <c r="C19" s="85">
        <v>3000</v>
      </c>
      <c r="D19" s="84">
        <f t="shared" si="1"/>
        <v>3279</v>
      </c>
      <c r="E19" s="85">
        <v>6279</v>
      </c>
    </row>
    <row r="20" spans="1:5" ht="26.25" x14ac:dyDescent="0.25">
      <c r="A20" s="40" t="s">
        <v>48</v>
      </c>
      <c r="B20" s="84">
        <f>B21</f>
        <v>1527</v>
      </c>
      <c r="C20" s="84">
        <f>C21</f>
        <v>5000</v>
      </c>
      <c r="D20" s="84">
        <f t="shared" si="1"/>
        <v>0</v>
      </c>
      <c r="E20" s="84">
        <f t="shared" ref="E20" si="7">E21</f>
        <v>5000</v>
      </c>
    </row>
    <row r="21" spans="1:5" ht="26.25" x14ac:dyDescent="0.25">
      <c r="A21" s="42" t="s">
        <v>54</v>
      </c>
      <c r="B21" s="85">
        <f>'Plan na četvrtoj razini'!B53</f>
        <v>1527</v>
      </c>
      <c r="C21" s="85">
        <v>5000</v>
      </c>
      <c r="D21" s="84">
        <f t="shared" si="1"/>
        <v>0</v>
      </c>
      <c r="E21" s="85">
        <v>5000</v>
      </c>
    </row>
    <row r="22" spans="1:5" x14ac:dyDescent="0.25">
      <c r="A22" s="8" t="s">
        <v>41</v>
      </c>
      <c r="B22" s="84">
        <f>B23+B25+B27+B29+B32+B34</f>
        <v>1745109.52</v>
      </c>
      <c r="C22" s="84">
        <f>C23+C25+C27+C29+C32+C34</f>
        <v>1809659</v>
      </c>
      <c r="D22" s="84">
        <f t="shared" si="1"/>
        <v>195341</v>
      </c>
      <c r="E22" s="84">
        <f t="shared" ref="E22" si="8">E23+E25+E27+E29+E32+E34</f>
        <v>2005000</v>
      </c>
    </row>
    <row r="23" spans="1:5" x14ac:dyDescent="0.25">
      <c r="A23" s="8" t="s">
        <v>21</v>
      </c>
      <c r="B23" s="84">
        <f>B24</f>
        <v>922860.23</v>
      </c>
      <c r="C23" s="84">
        <f>C24</f>
        <v>970000</v>
      </c>
      <c r="D23" s="84">
        <f t="shared" si="1"/>
        <v>9000</v>
      </c>
      <c r="E23" s="84">
        <f t="shared" ref="E23" si="9">E24</f>
        <v>979000</v>
      </c>
    </row>
    <row r="24" spans="1:5" x14ac:dyDescent="0.25">
      <c r="A24" s="22" t="s">
        <v>22</v>
      </c>
      <c r="B24" s="85">
        <f>'Plan na četvrtoj razini'!B62</f>
        <v>922860.23</v>
      </c>
      <c r="C24" s="85">
        <f>'Plan na četvrtoj razini'!C62</f>
        <v>970000</v>
      </c>
      <c r="D24" s="84">
        <f t="shared" si="1"/>
        <v>9000</v>
      </c>
      <c r="E24" s="85">
        <f>'Plan na četvrtoj razini'!E62</f>
        <v>979000</v>
      </c>
    </row>
    <row r="25" spans="1:5" x14ac:dyDescent="0.25">
      <c r="A25" s="8" t="s">
        <v>26</v>
      </c>
      <c r="B25" s="84">
        <f>B26</f>
        <v>454121.91</v>
      </c>
      <c r="C25" s="84">
        <f>C26</f>
        <v>477016</v>
      </c>
      <c r="D25" s="84">
        <f t="shared" si="1"/>
        <v>0</v>
      </c>
      <c r="E25" s="84">
        <f t="shared" ref="E25" si="10">E26</f>
        <v>477016</v>
      </c>
    </row>
    <row r="26" spans="1:5" x14ac:dyDescent="0.25">
      <c r="A26" s="24" t="s">
        <v>27</v>
      </c>
      <c r="B26" s="85">
        <v>454121.91</v>
      </c>
      <c r="C26" s="85">
        <f>'Plan na četvrtoj razini'!C87</f>
        <v>477016</v>
      </c>
      <c r="D26" s="84">
        <f t="shared" si="1"/>
        <v>0</v>
      </c>
      <c r="E26" s="85">
        <f>'Plan na četvrtoj razini'!E87</f>
        <v>477016</v>
      </c>
    </row>
    <row r="27" spans="1:5" x14ac:dyDescent="0.25">
      <c r="A27" s="40" t="s">
        <v>45</v>
      </c>
      <c r="B27" s="84">
        <f>B28</f>
        <v>22995.93</v>
      </c>
      <c r="C27" s="84">
        <f>C28</f>
        <v>27200</v>
      </c>
      <c r="D27" s="84">
        <f t="shared" si="1"/>
        <v>33314</v>
      </c>
      <c r="E27" s="84">
        <f t="shared" ref="E27" si="11">E28</f>
        <v>60514</v>
      </c>
    </row>
    <row r="28" spans="1:5" x14ac:dyDescent="0.25">
      <c r="A28" s="41" t="s">
        <v>49</v>
      </c>
      <c r="B28" s="85">
        <f>'Plan na četvrtoj razini'!B132</f>
        <v>22995.93</v>
      </c>
      <c r="C28" s="85">
        <f>'Plan na četvrtoj razini'!C132</f>
        <v>27200</v>
      </c>
      <c r="D28" s="84">
        <f t="shared" si="1"/>
        <v>33314</v>
      </c>
      <c r="E28" s="85">
        <f>'Plan na četvrtoj razini'!E132</f>
        <v>60514</v>
      </c>
    </row>
    <row r="29" spans="1:5" x14ac:dyDescent="0.25">
      <c r="A29" s="40" t="s">
        <v>46</v>
      </c>
      <c r="B29" s="84">
        <f>B30+B31</f>
        <v>334264.05</v>
      </c>
      <c r="C29" s="84">
        <f>C30+C31</f>
        <v>327443</v>
      </c>
      <c r="D29" s="84">
        <f t="shared" si="1"/>
        <v>149748</v>
      </c>
      <c r="E29" s="84">
        <f t="shared" ref="E29" si="12">E30+E31</f>
        <v>477191</v>
      </c>
    </row>
    <row r="30" spans="1:5" x14ac:dyDescent="0.25">
      <c r="A30" s="41" t="s">
        <v>50</v>
      </c>
      <c r="B30" s="85">
        <f>'Plan na četvrtoj razini'!B148</f>
        <v>59816.82</v>
      </c>
      <c r="C30" s="85">
        <f>'Plan na četvrtoj razini'!C148</f>
        <v>81849</v>
      </c>
      <c r="D30" s="84">
        <f t="shared" si="1"/>
        <v>8588</v>
      </c>
      <c r="E30" s="85">
        <f>'Plan na četvrtoj razini'!E148</f>
        <v>90437</v>
      </c>
    </row>
    <row r="31" spans="1:5" x14ac:dyDescent="0.25">
      <c r="A31" s="41" t="s">
        <v>51</v>
      </c>
      <c r="B31" s="85">
        <f>'Plan na četvrtoj razini'!B168</f>
        <v>274447.23</v>
      </c>
      <c r="C31" s="85">
        <f>'Plan na četvrtoj razini'!C168</f>
        <v>245594</v>
      </c>
      <c r="D31" s="84">
        <f t="shared" si="1"/>
        <v>141160</v>
      </c>
      <c r="E31" s="85">
        <f>'Plan na četvrtoj razini'!E168</f>
        <v>386754</v>
      </c>
    </row>
    <row r="32" spans="1:5" x14ac:dyDescent="0.25">
      <c r="A32" s="40" t="s">
        <v>47</v>
      </c>
      <c r="B32" s="84">
        <f>B33</f>
        <v>3042.3599999999997</v>
      </c>
      <c r="C32" s="84">
        <f>C33</f>
        <v>3000</v>
      </c>
      <c r="D32" s="84">
        <f t="shared" si="1"/>
        <v>3279</v>
      </c>
      <c r="E32" s="84">
        <f t="shared" ref="E32" si="13">E33</f>
        <v>6279</v>
      </c>
    </row>
    <row r="33" spans="1:5" x14ac:dyDescent="0.25">
      <c r="A33" s="41" t="s">
        <v>53</v>
      </c>
      <c r="B33" s="85">
        <f>'Plan na četvrtoj razini'!B192</f>
        <v>3042.3599999999997</v>
      </c>
      <c r="C33" s="85">
        <f>'Plan na četvrtoj razini'!C192</f>
        <v>3000</v>
      </c>
      <c r="D33" s="84">
        <f t="shared" si="1"/>
        <v>3279</v>
      </c>
      <c r="E33" s="85">
        <f>'Plan na četvrtoj razini'!E192</f>
        <v>6279</v>
      </c>
    </row>
    <row r="34" spans="1:5" ht="26.25" x14ac:dyDescent="0.25">
      <c r="A34" s="40" t="s">
        <v>48</v>
      </c>
      <c r="B34" s="84">
        <f>B35</f>
        <v>7825.0400000000009</v>
      </c>
      <c r="C34" s="84">
        <f>C35</f>
        <v>5000</v>
      </c>
      <c r="D34" s="84">
        <f t="shared" si="1"/>
        <v>0</v>
      </c>
      <c r="E34" s="84">
        <f t="shared" ref="E34" si="14">E35</f>
        <v>5000</v>
      </c>
    </row>
    <row r="35" spans="1:5" ht="26.25" x14ac:dyDescent="0.25">
      <c r="A35" s="42" t="s">
        <v>54</v>
      </c>
      <c r="B35" s="85">
        <f>'Plan na četvrtoj razini'!B201</f>
        <v>7825.0400000000009</v>
      </c>
      <c r="C35" s="85">
        <f>'Plan na četvrtoj razini'!C201</f>
        <v>5000</v>
      </c>
      <c r="D35" s="84">
        <f t="shared" si="1"/>
        <v>0</v>
      </c>
      <c r="E35" s="85">
        <f>'Plan na četvrtoj razini'!E201</f>
        <v>5000</v>
      </c>
    </row>
  </sheetData>
  <mergeCells count="1">
    <mergeCell ref="A2:E2"/>
  </mergeCells>
  <pageMargins left="0.7" right="0.7" top="0.75" bottom="0.75" header="0.3" footer="0.3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G8"/>
  <sheetViews>
    <sheetView workbookViewId="0">
      <selection activeCell="B6" sqref="B6:E6"/>
    </sheetView>
  </sheetViews>
  <sheetFormatPr defaultRowHeight="15" x14ac:dyDescent="0.25"/>
  <cols>
    <col min="1" max="1" width="47.85546875" customWidth="1"/>
    <col min="2" max="5" width="19.42578125" customWidth="1"/>
    <col min="6" max="7" width="25.28515625" customWidth="1"/>
  </cols>
  <sheetData>
    <row r="1" spans="1:7" ht="18" x14ac:dyDescent="0.25">
      <c r="A1" s="3"/>
      <c r="B1" s="3"/>
      <c r="C1" s="3"/>
      <c r="D1" s="3"/>
      <c r="E1" s="3"/>
      <c r="F1" s="3"/>
      <c r="G1" s="3"/>
    </row>
    <row r="2" spans="1:7" ht="15.75" customHeight="1" x14ac:dyDescent="0.25">
      <c r="A2" s="177" t="s">
        <v>42</v>
      </c>
      <c r="B2" s="177"/>
      <c r="C2" s="177"/>
      <c r="D2" s="177"/>
      <c r="E2" s="177"/>
      <c r="F2" s="28"/>
      <c r="G2" s="28"/>
    </row>
    <row r="3" spans="1:7" ht="18" x14ac:dyDescent="0.25">
      <c r="A3" s="3"/>
      <c r="B3" s="3"/>
      <c r="C3" s="3"/>
      <c r="D3" s="3"/>
      <c r="E3" s="3"/>
      <c r="F3" s="4"/>
      <c r="G3" s="4"/>
    </row>
    <row r="4" spans="1:7" ht="25.5" customHeight="1" x14ac:dyDescent="0.25">
      <c r="A4" s="33" t="s">
        <v>10</v>
      </c>
      <c r="B4" s="31" t="s">
        <v>254</v>
      </c>
      <c r="C4" s="31" t="s">
        <v>250</v>
      </c>
      <c r="D4" s="31" t="s">
        <v>228</v>
      </c>
      <c r="E4" s="31" t="s">
        <v>251</v>
      </c>
    </row>
    <row r="5" spans="1:7" s="36" customFormat="1" ht="11.25" x14ac:dyDescent="0.2">
      <c r="A5" s="39">
        <v>1</v>
      </c>
      <c r="B5" s="37">
        <v>2</v>
      </c>
      <c r="C5" s="37">
        <v>3</v>
      </c>
      <c r="D5" s="38">
        <v>4</v>
      </c>
      <c r="E5" s="38">
        <v>5</v>
      </c>
    </row>
    <row r="6" spans="1:7" x14ac:dyDescent="0.25">
      <c r="A6" s="8" t="s">
        <v>41</v>
      </c>
      <c r="B6" s="84">
        <f>B8</f>
        <v>1745109.52</v>
      </c>
      <c r="C6" s="84">
        <f t="shared" ref="C6:E6" si="0">C8</f>
        <v>1809659</v>
      </c>
      <c r="D6" s="84">
        <f t="shared" si="0"/>
        <v>195341</v>
      </c>
      <c r="E6" s="84">
        <f t="shared" si="0"/>
        <v>2005000</v>
      </c>
    </row>
    <row r="7" spans="1:7" x14ac:dyDescent="0.25">
      <c r="A7" s="69" t="s">
        <v>161</v>
      </c>
      <c r="B7" s="84">
        <f>B8</f>
        <v>1745109.52</v>
      </c>
      <c r="C7" s="84">
        <f t="shared" ref="C7:E7" si="1">C8</f>
        <v>1809659</v>
      </c>
      <c r="D7" s="84">
        <f t="shared" si="1"/>
        <v>195341</v>
      </c>
      <c r="E7" s="84">
        <f t="shared" si="1"/>
        <v>2005000</v>
      </c>
    </row>
    <row r="8" spans="1:7" x14ac:dyDescent="0.25">
      <c r="A8" s="69" t="s">
        <v>162</v>
      </c>
      <c r="B8" s="84">
        <f>' Račun prihoda i rashoda-izvori'!B22</f>
        <v>1745109.52</v>
      </c>
      <c r="C8" s="84">
        <f>' Račun prihoda i rashoda-izvori'!C6</f>
        <v>1809659</v>
      </c>
      <c r="D8" s="84">
        <f>E8-C8</f>
        <v>195341</v>
      </c>
      <c r="E8" s="84">
        <f>' Račun prihoda i rashoda-ekonom'!I63</f>
        <v>2005000</v>
      </c>
    </row>
  </sheetData>
  <mergeCells count="1">
    <mergeCell ref="A2:E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I15"/>
  <sheetViews>
    <sheetView workbookViewId="0">
      <selection activeCell="G8" sqref="G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44.7109375" customWidth="1"/>
    <col min="4" max="7" width="19.42578125" customWidth="1"/>
    <col min="8" max="9" width="25.28515625" customWidth="1"/>
  </cols>
  <sheetData>
    <row r="1" spans="1:9" ht="18" x14ac:dyDescent="0.25">
      <c r="A1" s="3"/>
      <c r="B1" s="3"/>
      <c r="C1" s="3"/>
      <c r="D1" s="3"/>
      <c r="E1" s="3"/>
      <c r="F1" s="3"/>
      <c r="G1" s="3"/>
      <c r="H1" s="3"/>
      <c r="I1" s="3"/>
    </row>
    <row r="2" spans="1:9" ht="15.75" x14ac:dyDescent="0.25">
      <c r="A2" s="177" t="s">
        <v>15</v>
      </c>
      <c r="B2" s="177"/>
      <c r="C2" s="177"/>
      <c r="D2" s="177"/>
      <c r="E2" s="177"/>
      <c r="F2" s="177"/>
      <c r="G2" s="177"/>
      <c r="H2" s="27"/>
      <c r="I2" s="27"/>
    </row>
    <row r="3" spans="1:9" ht="18" x14ac:dyDescent="0.25">
      <c r="A3" s="3"/>
      <c r="B3" s="3"/>
      <c r="C3" s="3"/>
      <c r="D3" s="3"/>
      <c r="E3" s="3"/>
      <c r="F3" s="3"/>
      <c r="G3" s="3"/>
      <c r="H3" s="4"/>
      <c r="I3" s="4"/>
    </row>
    <row r="4" spans="1:9" ht="15.75" x14ac:dyDescent="0.25">
      <c r="A4" s="177" t="s">
        <v>11</v>
      </c>
      <c r="B4" s="177"/>
      <c r="C4" s="177"/>
      <c r="D4" s="177"/>
      <c r="E4" s="177"/>
      <c r="F4" s="177"/>
      <c r="G4" s="177"/>
      <c r="H4" s="26"/>
      <c r="I4" s="26"/>
    </row>
    <row r="5" spans="1:9" ht="18" x14ac:dyDescent="0.25">
      <c r="A5" s="3"/>
      <c r="B5" s="3"/>
      <c r="C5" s="3"/>
      <c r="D5" s="3"/>
      <c r="E5" s="3"/>
      <c r="F5" s="3"/>
      <c r="G5" s="3"/>
      <c r="H5" s="4"/>
      <c r="I5" s="4"/>
    </row>
    <row r="6" spans="1:9" ht="15.75" x14ac:dyDescent="0.25">
      <c r="A6" s="177" t="s">
        <v>43</v>
      </c>
      <c r="B6" s="177"/>
      <c r="C6" s="177"/>
      <c r="D6" s="177"/>
      <c r="E6" s="177"/>
      <c r="F6" s="177"/>
      <c r="G6" s="177"/>
      <c r="H6" s="28"/>
      <c r="I6" s="28"/>
    </row>
    <row r="7" spans="1:9" ht="18" x14ac:dyDescent="0.25">
      <c r="A7" s="3"/>
      <c r="B7" s="3"/>
      <c r="C7" s="3"/>
      <c r="D7" s="3"/>
      <c r="E7" s="3"/>
      <c r="F7" s="3"/>
      <c r="G7" s="3"/>
      <c r="H7" s="4"/>
      <c r="I7" s="4"/>
    </row>
    <row r="8" spans="1:9" ht="25.5" x14ac:dyDescent="0.25">
      <c r="A8" s="193" t="s">
        <v>10</v>
      </c>
      <c r="B8" s="194"/>
      <c r="C8" s="195"/>
      <c r="D8" s="31" t="s">
        <v>254</v>
      </c>
      <c r="E8" s="31" t="s">
        <v>250</v>
      </c>
      <c r="F8" s="31" t="s">
        <v>228</v>
      </c>
      <c r="G8" s="31" t="s">
        <v>251</v>
      </c>
    </row>
    <row r="9" spans="1:9" s="36" customFormat="1" ht="11.25" x14ac:dyDescent="0.2">
      <c r="A9" s="196">
        <v>1</v>
      </c>
      <c r="B9" s="197"/>
      <c r="C9" s="198"/>
      <c r="D9" s="37">
        <v>2</v>
      </c>
      <c r="E9" s="37">
        <v>3</v>
      </c>
      <c r="F9" s="38">
        <v>4</v>
      </c>
      <c r="G9" s="38">
        <v>5</v>
      </c>
    </row>
    <row r="10" spans="1:9" x14ac:dyDescent="0.25">
      <c r="A10" s="8">
        <v>8</v>
      </c>
      <c r="B10" s="8"/>
      <c r="C10" s="8" t="s">
        <v>12</v>
      </c>
      <c r="D10" s="8"/>
      <c r="E10" s="8"/>
      <c r="F10" s="7"/>
      <c r="G10" s="7"/>
    </row>
    <row r="11" spans="1:9" x14ac:dyDescent="0.25">
      <c r="A11" s="8"/>
      <c r="B11" s="12">
        <v>84</v>
      </c>
      <c r="C11" s="12" t="s">
        <v>17</v>
      </c>
      <c r="D11" s="8">
        <v>0</v>
      </c>
      <c r="E11" s="8">
        <v>0</v>
      </c>
      <c r="F11" s="7">
        <v>0</v>
      </c>
      <c r="G11" s="7">
        <v>0</v>
      </c>
    </row>
    <row r="12" spans="1:9" x14ac:dyDescent="0.25">
      <c r="A12" s="9" t="s">
        <v>19</v>
      </c>
      <c r="B12" s="9"/>
      <c r="C12" s="14"/>
      <c r="D12" s="12"/>
      <c r="E12" s="12"/>
      <c r="F12" s="7"/>
      <c r="G12" s="7"/>
    </row>
    <row r="13" spans="1:9" x14ac:dyDescent="0.25">
      <c r="A13" s="11">
        <v>5</v>
      </c>
      <c r="B13" s="11"/>
      <c r="C13" s="17" t="s">
        <v>13</v>
      </c>
      <c r="D13" s="12"/>
      <c r="E13" s="12"/>
      <c r="F13" s="7"/>
      <c r="G13" s="7"/>
    </row>
    <row r="14" spans="1:9" ht="25.5" x14ac:dyDescent="0.25">
      <c r="A14" s="12"/>
      <c r="B14" s="12">
        <v>54</v>
      </c>
      <c r="C14" s="18" t="s">
        <v>18</v>
      </c>
      <c r="D14" s="12">
        <v>0</v>
      </c>
      <c r="E14" s="12">
        <v>0</v>
      </c>
      <c r="F14" s="7">
        <v>0</v>
      </c>
      <c r="G14" s="7">
        <v>0</v>
      </c>
    </row>
    <row r="15" spans="1:9" x14ac:dyDescent="0.25">
      <c r="A15" s="13" t="s">
        <v>19</v>
      </c>
      <c r="B15" s="11"/>
      <c r="C15" s="17"/>
      <c r="D15" s="12"/>
      <c r="E15" s="12"/>
      <c r="F15" s="7"/>
      <c r="G15" s="7"/>
    </row>
  </sheetData>
  <mergeCells count="5">
    <mergeCell ref="A2:G2"/>
    <mergeCell ref="A4:G4"/>
    <mergeCell ref="A6:G6"/>
    <mergeCell ref="A8:C8"/>
    <mergeCell ref="A9:C9"/>
  </mergeCells>
  <pageMargins left="0.7" right="0.7" top="0.75" bottom="0.75" header="0.3" footer="0.3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  <pageSetUpPr fitToPage="1"/>
  </sheetPr>
  <dimension ref="A1:G23"/>
  <sheetViews>
    <sheetView workbookViewId="0">
      <selection activeCell="A25" sqref="A25"/>
    </sheetView>
  </sheetViews>
  <sheetFormatPr defaultRowHeight="15" x14ac:dyDescent="0.25"/>
  <cols>
    <col min="1" max="1" width="44.7109375" customWidth="1"/>
    <col min="2" max="5" width="19.42578125" customWidth="1"/>
    <col min="6" max="7" width="25.28515625" customWidth="1"/>
  </cols>
  <sheetData>
    <row r="1" spans="1:7" ht="18" x14ac:dyDescent="0.25">
      <c r="A1" s="3"/>
      <c r="B1" s="3"/>
      <c r="C1" s="3"/>
      <c r="D1" s="3"/>
      <c r="E1" s="3"/>
      <c r="F1" s="3"/>
      <c r="G1" s="3"/>
    </row>
    <row r="2" spans="1:7" ht="15.75" customHeight="1" x14ac:dyDescent="0.25">
      <c r="A2" s="177" t="s">
        <v>44</v>
      </c>
      <c r="B2" s="177"/>
      <c r="C2" s="177"/>
      <c r="D2" s="177"/>
      <c r="E2" s="177"/>
      <c r="F2" s="28"/>
      <c r="G2" s="28"/>
    </row>
    <row r="3" spans="1:7" ht="18" x14ac:dyDescent="0.25">
      <c r="A3" s="3"/>
      <c r="B3" s="3"/>
      <c r="C3" s="3"/>
      <c r="D3" s="3"/>
      <c r="E3" s="3"/>
      <c r="F3" s="4"/>
      <c r="G3" s="4"/>
    </row>
    <row r="4" spans="1:7" ht="25.5" customHeight="1" x14ac:dyDescent="0.25">
      <c r="A4" s="33" t="s">
        <v>10</v>
      </c>
      <c r="B4" s="31" t="s">
        <v>254</v>
      </c>
      <c r="C4" s="31" t="s">
        <v>250</v>
      </c>
      <c r="D4" s="31" t="s">
        <v>228</v>
      </c>
      <c r="E4" s="31" t="s">
        <v>251</v>
      </c>
    </row>
    <row r="5" spans="1:7" s="36" customFormat="1" ht="11.25" x14ac:dyDescent="0.2">
      <c r="A5" s="39">
        <v>1</v>
      </c>
      <c r="B5" s="37">
        <v>2</v>
      </c>
      <c r="C5" s="37">
        <v>3</v>
      </c>
      <c r="D5" s="38">
        <v>4</v>
      </c>
      <c r="E5" s="38">
        <v>5</v>
      </c>
    </row>
    <row r="6" spans="1:7" x14ac:dyDescent="0.25">
      <c r="A6" s="8" t="s">
        <v>40</v>
      </c>
      <c r="B6" s="89">
        <v>0</v>
      </c>
      <c r="C6" s="89">
        <v>0</v>
      </c>
      <c r="D6" s="89">
        <v>0</v>
      </c>
      <c r="E6" s="89">
        <v>0</v>
      </c>
    </row>
    <row r="7" spans="1:7" x14ac:dyDescent="0.25">
      <c r="A7" s="8" t="s">
        <v>21</v>
      </c>
      <c r="B7" s="89">
        <v>0</v>
      </c>
      <c r="C7" s="89">
        <v>0</v>
      </c>
      <c r="D7" s="89">
        <v>0</v>
      </c>
      <c r="E7" s="89">
        <v>0</v>
      </c>
    </row>
    <row r="8" spans="1:7" x14ac:dyDescent="0.25">
      <c r="A8" s="22" t="s">
        <v>22</v>
      </c>
      <c r="B8" s="89">
        <v>0</v>
      </c>
      <c r="C8" s="89">
        <v>0</v>
      </c>
      <c r="D8" s="89">
        <v>0</v>
      </c>
      <c r="E8" s="89">
        <v>0</v>
      </c>
    </row>
    <row r="9" spans="1:7" x14ac:dyDescent="0.25">
      <c r="A9" s="23" t="s">
        <v>23</v>
      </c>
      <c r="B9" s="89">
        <v>0</v>
      </c>
      <c r="C9" s="89">
        <v>0</v>
      </c>
      <c r="D9" s="89">
        <v>0</v>
      </c>
      <c r="E9" s="89">
        <v>0</v>
      </c>
    </row>
    <row r="10" spans="1:7" x14ac:dyDescent="0.25">
      <c r="A10" s="8" t="s">
        <v>24</v>
      </c>
      <c r="B10" s="89">
        <v>0</v>
      </c>
      <c r="C10" s="89">
        <v>0</v>
      </c>
      <c r="D10" s="89">
        <v>0</v>
      </c>
      <c r="E10" s="89">
        <v>0</v>
      </c>
    </row>
    <row r="11" spans="1:7" x14ac:dyDescent="0.25">
      <c r="A11" s="24" t="s">
        <v>25</v>
      </c>
      <c r="B11" s="89">
        <v>0</v>
      </c>
      <c r="C11" s="89">
        <v>0</v>
      </c>
      <c r="D11" s="89">
        <v>0</v>
      </c>
      <c r="E11" s="89">
        <v>0</v>
      </c>
    </row>
    <row r="12" spans="1:7" x14ac:dyDescent="0.25">
      <c r="A12" s="8" t="s">
        <v>26</v>
      </c>
      <c r="B12" s="89">
        <v>0</v>
      </c>
      <c r="C12" s="89">
        <v>0</v>
      </c>
      <c r="D12" s="89">
        <v>0</v>
      </c>
      <c r="E12" s="89">
        <v>0</v>
      </c>
    </row>
    <row r="13" spans="1:7" x14ac:dyDescent="0.25">
      <c r="A13" s="24" t="s">
        <v>27</v>
      </c>
      <c r="B13" s="89">
        <v>0</v>
      </c>
      <c r="C13" s="89">
        <v>0</v>
      </c>
      <c r="D13" s="89">
        <v>0</v>
      </c>
      <c r="E13" s="89">
        <v>0</v>
      </c>
    </row>
    <row r="14" spans="1:7" x14ac:dyDescent="0.25">
      <c r="A14" s="40" t="s">
        <v>45</v>
      </c>
      <c r="B14" s="89">
        <v>0</v>
      </c>
      <c r="C14" s="89">
        <v>0</v>
      </c>
      <c r="D14" s="89">
        <v>0</v>
      </c>
      <c r="E14" s="89">
        <v>0</v>
      </c>
    </row>
    <row r="15" spans="1:7" x14ac:dyDescent="0.25">
      <c r="A15" s="41" t="s">
        <v>49</v>
      </c>
      <c r="B15" s="89">
        <v>0</v>
      </c>
      <c r="C15" s="89">
        <v>0</v>
      </c>
      <c r="D15" s="89">
        <v>0</v>
      </c>
      <c r="E15" s="89">
        <v>0</v>
      </c>
    </row>
    <row r="16" spans="1:7" x14ac:dyDescent="0.25">
      <c r="A16" s="40" t="s">
        <v>46</v>
      </c>
      <c r="B16" s="89">
        <v>0</v>
      </c>
      <c r="C16" s="89">
        <v>0</v>
      </c>
      <c r="D16" s="89">
        <v>0</v>
      </c>
      <c r="E16" s="89">
        <v>0</v>
      </c>
    </row>
    <row r="17" spans="1:5" x14ac:dyDescent="0.25">
      <c r="A17" s="41" t="s">
        <v>50</v>
      </c>
      <c r="B17" s="89">
        <v>0</v>
      </c>
      <c r="C17" s="89">
        <v>0</v>
      </c>
      <c r="D17" s="89">
        <v>0</v>
      </c>
      <c r="E17" s="89">
        <v>0</v>
      </c>
    </row>
    <row r="18" spans="1:5" x14ac:dyDescent="0.25">
      <c r="A18" s="41" t="s">
        <v>51</v>
      </c>
      <c r="B18" s="89">
        <v>0</v>
      </c>
      <c r="C18" s="89">
        <v>0</v>
      </c>
      <c r="D18" s="89">
        <v>0</v>
      </c>
      <c r="E18" s="89">
        <v>0</v>
      </c>
    </row>
    <row r="19" spans="1:5" x14ac:dyDescent="0.25">
      <c r="A19" s="41" t="s">
        <v>52</v>
      </c>
      <c r="B19" s="89">
        <v>0</v>
      </c>
      <c r="C19" s="89">
        <v>0</v>
      </c>
      <c r="D19" s="89">
        <v>0</v>
      </c>
      <c r="E19" s="89">
        <v>0</v>
      </c>
    </row>
    <row r="20" spans="1:5" x14ac:dyDescent="0.25">
      <c r="A20" s="40" t="s">
        <v>47</v>
      </c>
      <c r="B20" s="89">
        <v>0</v>
      </c>
      <c r="C20" s="89">
        <v>0</v>
      </c>
      <c r="D20" s="89">
        <v>0</v>
      </c>
      <c r="E20" s="89">
        <v>0</v>
      </c>
    </row>
    <row r="21" spans="1:5" x14ac:dyDescent="0.25">
      <c r="A21" s="41" t="s">
        <v>53</v>
      </c>
      <c r="B21" s="89">
        <v>0</v>
      </c>
      <c r="C21" s="89">
        <v>0</v>
      </c>
      <c r="D21" s="89">
        <v>0</v>
      </c>
      <c r="E21" s="89">
        <v>0</v>
      </c>
    </row>
    <row r="22" spans="1:5" ht="26.25" x14ac:dyDescent="0.25">
      <c r="A22" s="40" t="s">
        <v>48</v>
      </c>
      <c r="B22" s="89">
        <v>0</v>
      </c>
      <c r="C22" s="89">
        <v>0</v>
      </c>
      <c r="D22" s="89">
        <v>0</v>
      </c>
      <c r="E22" s="89">
        <v>0</v>
      </c>
    </row>
    <row r="23" spans="1:5" ht="26.25" x14ac:dyDescent="0.25">
      <c r="A23" s="42" t="s">
        <v>54</v>
      </c>
      <c r="B23" s="89">
        <v>0</v>
      </c>
      <c r="C23" s="89">
        <v>0</v>
      </c>
      <c r="D23" s="89">
        <v>0</v>
      </c>
      <c r="E23" s="89">
        <v>0</v>
      </c>
    </row>
  </sheetData>
  <mergeCells count="1">
    <mergeCell ref="A2:E2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G54"/>
  <sheetViews>
    <sheetView workbookViewId="0">
      <selection activeCell="C69" sqref="C69"/>
    </sheetView>
  </sheetViews>
  <sheetFormatPr defaultRowHeight="15" x14ac:dyDescent="0.25"/>
  <cols>
    <col min="1" max="1" width="2.140625" customWidth="1"/>
    <col min="2" max="2" width="31.140625" customWidth="1"/>
    <col min="3" max="3" width="42.140625" customWidth="1"/>
    <col min="4" max="4" width="13.85546875" customWidth="1"/>
    <col min="5" max="5" width="15.7109375" customWidth="1"/>
    <col min="6" max="7" width="19.42578125" customWidth="1"/>
  </cols>
  <sheetData>
    <row r="1" spans="2:7" ht="18" x14ac:dyDescent="0.25">
      <c r="B1" s="3"/>
      <c r="C1" s="3"/>
      <c r="D1" s="3"/>
      <c r="E1" s="3"/>
      <c r="F1" s="3"/>
      <c r="G1" s="3"/>
    </row>
    <row r="2" spans="2:7" ht="18" customHeight="1" x14ac:dyDescent="0.25">
      <c r="B2" s="177" t="s">
        <v>14</v>
      </c>
      <c r="C2" s="177"/>
      <c r="D2" s="177"/>
      <c r="E2" s="177"/>
      <c r="F2" s="177"/>
      <c r="G2" s="177"/>
    </row>
    <row r="3" spans="2:7" ht="18" x14ac:dyDescent="0.25">
      <c r="B3" s="3"/>
      <c r="C3" s="3"/>
      <c r="D3" s="3"/>
      <c r="E3" s="3"/>
      <c r="F3" s="3"/>
      <c r="G3" s="3"/>
    </row>
    <row r="4" spans="2:7" ht="18" x14ac:dyDescent="0.25">
      <c r="B4" s="3"/>
      <c r="C4" s="106"/>
      <c r="D4" s="3"/>
      <c r="E4" s="3"/>
      <c r="F4" s="3"/>
      <c r="G4" s="3"/>
    </row>
    <row r="5" spans="2:7" ht="25.5" x14ac:dyDescent="0.25">
      <c r="B5" s="32" t="s">
        <v>57</v>
      </c>
      <c r="C5" s="32" t="s">
        <v>56</v>
      </c>
      <c r="D5" s="31" t="s">
        <v>254</v>
      </c>
      <c r="E5" s="31" t="s">
        <v>250</v>
      </c>
      <c r="F5" s="31" t="s">
        <v>228</v>
      </c>
      <c r="G5" s="31" t="s">
        <v>251</v>
      </c>
    </row>
    <row r="6" spans="2:7" ht="25.5" x14ac:dyDescent="0.25">
      <c r="B6" s="155" t="s">
        <v>243</v>
      </c>
      <c r="C6" s="156" t="s">
        <v>244</v>
      </c>
      <c r="D6" s="105"/>
      <c r="E6" s="105"/>
      <c r="F6" s="105"/>
      <c r="G6" s="105"/>
    </row>
    <row r="7" spans="2:7" x14ac:dyDescent="0.25">
      <c r="B7" s="32" t="s">
        <v>245</v>
      </c>
      <c r="C7" s="45" t="s">
        <v>58</v>
      </c>
      <c r="D7" s="105"/>
      <c r="E7" s="105"/>
      <c r="F7" s="105"/>
      <c r="G7" s="105"/>
    </row>
    <row r="8" spans="2:7" x14ac:dyDescent="0.25">
      <c r="B8" s="32" t="s">
        <v>55</v>
      </c>
      <c r="C8" s="45" t="s">
        <v>59</v>
      </c>
      <c r="D8" s="105">
        <f>D9</f>
        <v>1745109.52</v>
      </c>
      <c r="E8" s="105">
        <f>E9</f>
        <v>1809659</v>
      </c>
      <c r="F8" s="105">
        <f>G8-E8</f>
        <v>195341</v>
      </c>
      <c r="G8" s="105">
        <f t="shared" ref="G8" si="0">G9</f>
        <v>2005000</v>
      </c>
    </row>
    <row r="9" spans="2:7" s="44" customFormat="1" ht="25.5" customHeight="1" x14ac:dyDescent="0.25">
      <c r="B9" s="32" t="s">
        <v>60</v>
      </c>
      <c r="C9" s="45" t="s">
        <v>63</v>
      </c>
      <c r="D9" s="105">
        <f>D10+D16</f>
        <v>1745109.52</v>
      </c>
      <c r="E9" s="105">
        <f>E10+E16</f>
        <v>1809659</v>
      </c>
      <c r="F9" s="105">
        <f t="shared" ref="F9:F54" si="1">G9-E9</f>
        <v>195341</v>
      </c>
      <c r="G9" s="105">
        <f t="shared" ref="G9" si="2">G10+G16</f>
        <v>2005000</v>
      </c>
    </row>
    <row r="10" spans="2:7" s="44" customFormat="1" x14ac:dyDescent="0.25">
      <c r="B10" s="46" t="s">
        <v>61</v>
      </c>
      <c r="C10" s="50" t="s">
        <v>79</v>
      </c>
      <c r="D10" s="93">
        <f>D11</f>
        <v>922860.2300000001</v>
      </c>
      <c r="E10" s="93">
        <f>E11</f>
        <v>970000</v>
      </c>
      <c r="F10" s="105">
        <f t="shared" si="1"/>
        <v>9000</v>
      </c>
      <c r="G10" s="93">
        <f t="shared" ref="G10" si="3">G11</f>
        <v>979000</v>
      </c>
    </row>
    <row r="11" spans="2:7" x14ac:dyDescent="0.25">
      <c r="B11" s="47" t="s">
        <v>62</v>
      </c>
      <c r="C11" s="97" t="s">
        <v>85</v>
      </c>
      <c r="D11" s="93">
        <f>D12</f>
        <v>922860.2300000001</v>
      </c>
      <c r="E11" s="93">
        <f>E12</f>
        <v>970000</v>
      </c>
      <c r="F11" s="105">
        <f t="shared" si="1"/>
        <v>9000</v>
      </c>
      <c r="G11" s="93">
        <f t="shared" ref="G11" si="4">G12</f>
        <v>979000</v>
      </c>
    </row>
    <row r="12" spans="2:7" x14ac:dyDescent="0.25">
      <c r="B12" s="48" t="s">
        <v>239</v>
      </c>
      <c r="C12" s="49" t="s">
        <v>7</v>
      </c>
      <c r="D12" s="94">
        <f>SUM(D13:D15)</f>
        <v>922860.2300000001</v>
      </c>
      <c r="E12" s="94">
        <f>SUM(E13:E15)</f>
        <v>970000</v>
      </c>
      <c r="F12" s="105">
        <f t="shared" si="1"/>
        <v>9000</v>
      </c>
      <c r="G12" s="94">
        <f t="shared" ref="G12" si="5">SUM(G13:G15)</f>
        <v>979000</v>
      </c>
    </row>
    <row r="13" spans="2:7" x14ac:dyDescent="0.25">
      <c r="B13" s="48" t="s">
        <v>240</v>
      </c>
      <c r="C13" s="49" t="s">
        <v>8</v>
      </c>
      <c r="D13" s="94">
        <v>742750.81</v>
      </c>
      <c r="E13" s="94">
        <v>910400</v>
      </c>
      <c r="F13" s="105">
        <f t="shared" si="1"/>
        <v>-31400</v>
      </c>
      <c r="G13" s="94">
        <v>879000</v>
      </c>
    </row>
    <row r="14" spans="2:7" x14ac:dyDescent="0.25">
      <c r="B14" s="48" t="s">
        <v>241</v>
      </c>
      <c r="C14" s="49" t="s">
        <v>16</v>
      </c>
      <c r="D14" s="94">
        <v>178809.42</v>
      </c>
      <c r="E14" s="95">
        <v>59100</v>
      </c>
      <c r="F14" s="105">
        <f t="shared" si="1"/>
        <v>40400</v>
      </c>
      <c r="G14" s="95">
        <v>99500</v>
      </c>
    </row>
    <row r="15" spans="2:7" x14ac:dyDescent="0.25">
      <c r="B15" s="48" t="s">
        <v>242</v>
      </c>
      <c r="C15" s="49" t="s">
        <v>65</v>
      </c>
      <c r="D15" s="94">
        <v>1300</v>
      </c>
      <c r="E15" s="95">
        <v>500</v>
      </c>
      <c r="F15" s="105">
        <f t="shared" si="1"/>
        <v>0</v>
      </c>
      <c r="G15" s="95">
        <v>500</v>
      </c>
    </row>
    <row r="16" spans="2:7" ht="26.25" x14ac:dyDescent="0.25">
      <c r="B16" s="92" t="s">
        <v>64</v>
      </c>
      <c r="C16" s="50" t="s">
        <v>87</v>
      </c>
      <c r="D16" s="93">
        <f>D17+D27+D33+D39+D46+D51</f>
        <v>822249.28999999992</v>
      </c>
      <c r="E16" s="93">
        <f>E17+E27+E33+E39+E46+E51</f>
        <v>839659</v>
      </c>
      <c r="F16" s="105">
        <f t="shared" si="1"/>
        <v>186341</v>
      </c>
      <c r="G16" s="93">
        <f>G17+G27+G33+G39+G46+G51</f>
        <v>1026000</v>
      </c>
    </row>
    <row r="17" spans="2:7" x14ac:dyDescent="0.25">
      <c r="B17" s="96" t="s">
        <v>66</v>
      </c>
      <c r="C17" s="97" t="s">
        <v>89</v>
      </c>
      <c r="D17" s="93">
        <f>D18</f>
        <v>454121.91</v>
      </c>
      <c r="E17" s="93">
        <f>E18</f>
        <v>477016</v>
      </c>
      <c r="F17" s="105">
        <f t="shared" si="1"/>
        <v>0</v>
      </c>
      <c r="G17" s="93">
        <f t="shared" ref="G17" si="6">G18</f>
        <v>477016</v>
      </c>
    </row>
    <row r="18" spans="2:7" x14ac:dyDescent="0.25">
      <c r="B18" s="48" t="s">
        <v>67</v>
      </c>
      <c r="C18" s="49" t="s">
        <v>7</v>
      </c>
      <c r="D18" s="95">
        <f>SUM(D19:D24)</f>
        <v>454121.91</v>
      </c>
      <c r="E18" s="95">
        <f>SUM(E19:E24)</f>
        <v>477016</v>
      </c>
      <c r="F18" s="105">
        <f t="shared" si="1"/>
        <v>0</v>
      </c>
      <c r="G18" s="95">
        <f t="shared" ref="G18" si="7">SUM(G19:G24)</f>
        <v>477016</v>
      </c>
    </row>
    <row r="19" spans="2:7" x14ac:dyDescent="0.25">
      <c r="B19" s="48" t="s">
        <v>68</v>
      </c>
      <c r="C19" s="49" t="s">
        <v>8</v>
      </c>
      <c r="D19" s="95">
        <v>234861.25</v>
      </c>
      <c r="E19" s="95">
        <v>242816</v>
      </c>
      <c r="F19" s="105">
        <f t="shared" si="1"/>
        <v>-2300</v>
      </c>
      <c r="G19" s="95">
        <v>240516</v>
      </c>
    </row>
    <row r="20" spans="2:7" x14ac:dyDescent="0.25">
      <c r="B20" s="48" t="s">
        <v>69</v>
      </c>
      <c r="C20" s="49" t="s">
        <v>16</v>
      </c>
      <c r="D20" s="95">
        <v>192204.27</v>
      </c>
      <c r="E20" s="95">
        <v>206900</v>
      </c>
      <c r="F20" s="105">
        <f t="shared" si="1"/>
        <v>4900</v>
      </c>
      <c r="G20" s="95">
        <v>211800</v>
      </c>
    </row>
    <row r="21" spans="2:7" x14ac:dyDescent="0.25">
      <c r="B21" s="48" t="s">
        <v>70</v>
      </c>
      <c r="C21" s="49" t="s">
        <v>65</v>
      </c>
      <c r="D21" s="95">
        <v>3375.56</v>
      </c>
      <c r="E21" s="95">
        <v>3700</v>
      </c>
      <c r="F21" s="105">
        <f t="shared" si="1"/>
        <v>600</v>
      </c>
      <c r="G21" s="95">
        <v>4300</v>
      </c>
    </row>
    <row r="22" spans="2:7" ht="26.25" x14ac:dyDescent="0.25">
      <c r="B22" s="48" t="s">
        <v>71</v>
      </c>
      <c r="C22" s="49" t="s">
        <v>159</v>
      </c>
      <c r="D22" s="95">
        <v>7968.22</v>
      </c>
      <c r="E22" s="95">
        <v>9000</v>
      </c>
      <c r="F22" s="105">
        <f t="shared" si="1"/>
        <v>0</v>
      </c>
      <c r="G22" s="95">
        <v>9000</v>
      </c>
    </row>
    <row r="23" spans="2:7" x14ac:dyDescent="0.25">
      <c r="B23" s="48" t="s">
        <v>226</v>
      </c>
      <c r="C23" s="49"/>
      <c r="D23" s="95">
        <v>3000</v>
      </c>
      <c r="E23" s="95">
        <v>5000</v>
      </c>
      <c r="F23" s="105">
        <f t="shared" si="1"/>
        <v>-1500</v>
      </c>
      <c r="G23" s="95">
        <v>3500</v>
      </c>
    </row>
    <row r="24" spans="2:7" x14ac:dyDescent="0.25">
      <c r="B24" s="48" t="s">
        <v>72</v>
      </c>
      <c r="C24" s="49" t="s">
        <v>163</v>
      </c>
      <c r="D24" s="95">
        <f>SUM(D25)</f>
        <v>12712.61</v>
      </c>
      <c r="E24" s="95">
        <v>9600</v>
      </c>
      <c r="F24" s="105">
        <f t="shared" si="1"/>
        <v>-1700</v>
      </c>
      <c r="G24" s="95">
        <f>SUM(G25:G26)</f>
        <v>7900</v>
      </c>
    </row>
    <row r="25" spans="2:7" ht="26.25" x14ac:dyDescent="0.25">
      <c r="B25" s="48" t="s">
        <v>73</v>
      </c>
      <c r="C25" s="49" t="s">
        <v>160</v>
      </c>
      <c r="D25" s="95">
        <v>12712.61</v>
      </c>
      <c r="E25" s="95">
        <v>9600</v>
      </c>
      <c r="F25" s="105">
        <f t="shared" si="1"/>
        <v>-4700</v>
      </c>
      <c r="G25" s="95">
        <v>4900</v>
      </c>
    </row>
    <row r="26" spans="2:7" x14ac:dyDescent="0.25">
      <c r="B26" s="48" t="s">
        <v>270</v>
      </c>
      <c r="C26" s="49"/>
      <c r="D26" s="95"/>
      <c r="E26" s="95"/>
      <c r="F26" s="105">
        <f t="shared" si="1"/>
        <v>3000</v>
      </c>
      <c r="G26" s="95">
        <v>3000</v>
      </c>
    </row>
    <row r="27" spans="2:7" x14ac:dyDescent="0.25">
      <c r="B27" s="96" t="s">
        <v>74</v>
      </c>
      <c r="C27" s="97" t="s">
        <v>96</v>
      </c>
      <c r="D27" s="93">
        <f>D28+D31</f>
        <v>22995.93</v>
      </c>
      <c r="E27" s="93">
        <f>E28+E31</f>
        <v>27200</v>
      </c>
      <c r="F27" s="105">
        <f t="shared" si="1"/>
        <v>33314</v>
      </c>
      <c r="G27" s="93">
        <f t="shared" ref="G27" si="8">G28+G31</f>
        <v>60514</v>
      </c>
    </row>
    <row r="28" spans="2:7" x14ac:dyDescent="0.25">
      <c r="B28" s="48" t="s">
        <v>67</v>
      </c>
      <c r="C28" s="49" t="s">
        <v>7</v>
      </c>
      <c r="D28" s="95">
        <f>SUM(D29:D30)</f>
        <v>22832.89</v>
      </c>
      <c r="E28" s="95">
        <f>SUM(E29:E30)</f>
        <v>27200</v>
      </c>
      <c r="F28" s="105">
        <f t="shared" si="1"/>
        <v>32314</v>
      </c>
      <c r="G28" s="95">
        <f t="shared" ref="G28" si="9">SUM(G29:G30)</f>
        <v>59514</v>
      </c>
    </row>
    <row r="29" spans="2:7" x14ac:dyDescent="0.25">
      <c r="B29" s="48" t="s">
        <v>69</v>
      </c>
      <c r="C29" s="49" t="s">
        <v>16</v>
      </c>
      <c r="D29" s="95">
        <v>22430.5</v>
      </c>
      <c r="E29" s="95">
        <v>25200</v>
      </c>
      <c r="F29" s="105">
        <f t="shared" si="1"/>
        <v>32314</v>
      </c>
      <c r="G29" s="95">
        <v>57514</v>
      </c>
    </row>
    <row r="30" spans="2:7" ht="26.25" x14ac:dyDescent="0.25">
      <c r="B30" s="48" t="s">
        <v>71</v>
      </c>
      <c r="C30" s="49" t="s">
        <v>159</v>
      </c>
      <c r="D30" s="95">
        <v>402.39</v>
      </c>
      <c r="E30" s="95">
        <v>2000</v>
      </c>
      <c r="F30" s="105">
        <f t="shared" si="1"/>
        <v>0</v>
      </c>
      <c r="G30" s="95">
        <v>2000</v>
      </c>
    </row>
    <row r="31" spans="2:7" x14ac:dyDescent="0.25">
      <c r="B31" s="48" t="s">
        <v>72</v>
      </c>
      <c r="C31" s="49" t="s">
        <v>163</v>
      </c>
      <c r="D31" s="93">
        <f>D32</f>
        <v>163.04</v>
      </c>
      <c r="E31" s="93">
        <f>E32</f>
        <v>0</v>
      </c>
      <c r="F31" s="105">
        <f t="shared" si="1"/>
        <v>1000</v>
      </c>
      <c r="G31" s="93">
        <f t="shared" ref="G31" si="10">G32</f>
        <v>1000</v>
      </c>
    </row>
    <row r="32" spans="2:7" ht="26.25" x14ac:dyDescent="0.25">
      <c r="B32" s="48" t="s">
        <v>73</v>
      </c>
      <c r="C32" s="49" t="s">
        <v>160</v>
      </c>
      <c r="D32" s="95">
        <v>163.04</v>
      </c>
      <c r="E32" s="95"/>
      <c r="F32" s="105">
        <f t="shared" si="1"/>
        <v>1000</v>
      </c>
      <c r="G32" s="95">
        <v>1000</v>
      </c>
    </row>
    <row r="33" spans="2:7" x14ac:dyDescent="0.25">
      <c r="B33" s="96" t="s">
        <v>75</v>
      </c>
      <c r="C33" s="97" t="s">
        <v>101</v>
      </c>
      <c r="D33" s="93">
        <f>D34</f>
        <v>59816.82</v>
      </c>
      <c r="E33" s="93">
        <f>E34</f>
        <v>81849</v>
      </c>
      <c r="F33" s="105">
        <f t="shared" si="1"/>
        <v>8588</v>
      </c>
      <c r="G33" s="93">
        <f t="shared" ref="G33" si="11">G34</f>
        <v>90437</v>
      </c>
    </row>
    <row r="34" spans="2:7" ht="17.25" customHeight="1" x14ac:dyDescent="0.25">
      <c r="B34" s="48" t="s">
        <v>67</v>
      </c>
      <c r="C34" s="49" t="s">
        <v>7</v>
      </c>
      <c r="D34" s="95">
        <f>D35+D36</f>
        <v>59816.82</v>
      </c>
      <c r="E34" s="95">
        <f>E35+E36</f>
        <v>81849</v>
      </c>
      <c r="F34" s="105">
        <f t="shared" si="1"/>
        <v>8588</v>
      </c>
      <c r="G34" s="95">
        <f t="shared" ref="G34" si="12">G35+G36</f>
        <v>90437</v>
      </c>
    </row>
    <row r="35" spans="2:7" x14ac:dyDescent="0.25">
      <c r="B35" s="48" t="s">
        <v>68</v>
      </c>
      <c r="C35" s="49" t="s">
        <v>8</v>
      </c>
      <c r="D35" s="95">
        <v>31525.78</v>
      </c>
      <c r="E35" s="95">
        <v>33155</v>
      </c>
      <c r="F35" s="105">
        <f t="shared" si="1"/>
        <v>2738</v>
      </c>
      <c r="G35" s="95">
        <v>35893</v>
      </c>
    </row>
    <row r="36" spans="2:7" x14ac:dyDescent="0.25">
      <c r="B36" s="48" t="s">
        <v>69</v>
      </c>
      <c r="C36" s="49" t="s">
        <v>16</v>
      </c>
      <c r="D36" s="95">
        <v>28291.040000000001</v>
      </c>
      <c r="E36" s="95">
        <v>48694</v>
      </c>
      <c r="F36" s="105">
        <f t="shared" si="1"/>
        <v>5850</v>
      </c>
      <c r="G36" s="95">
        <v>54544</v>
      </c>
    </row>
    <row r="37" spans="2:7" x14ac:dyDescent="0.25">
      <c r="B37" s="48" t="s">
        <v>72</v>
      </c>
      <c r="C37" s="49" t="s">
        <v>163</v>
      </c>
      <c r="D37" s="95"/>
      <c r="E37" s="95"/>
      <c r="F37" s="105">
        <f t="shared" si="1"/>
        <v>0</v>
      </c>
      <c r="G37" s="95"/>
    </row>
    <row r="38" spans="2:7" ht="25.5" customHeight="1" x14ac:dyDescent="0.25">
      <c r="B38" s="48" t="s">
        <v>73</v>
      </c>
      <c r="C38" s="49" t="s">
        <v>160</v>
      </c>
      <c r="D38" s="95"/>
      <c r="E38" s="95"/>
      <c r="F38" s="105">
        <f t="shared" si="1"/>
        <v>0</v>
      </c>
      <c r="G38" s="95"/>
    </row>
    <row r="39" spans="2:7" s="98" customFormat="1" x14ac:dyDescent="0.25">
      <c r="B39" s="96" t="s">
        <v>76</v>
      </c>
      <c r="C39" s="97" t="s">
        <v>103</v>
      </c>
      <c r="D39" s="93">
        <f>D40+D43</f>
        <v>274447.23</v>
      </c>
      <c r="E39" s="93">
        <f>E40+E43</f>
        <v>245594</v>
      </c>
      <c r="F39" s="105">
        <f t="shared" si="1"/>
        <v>141160</v>
      </c>
      <c r="G39" s="93">
        <f t="shared" ref="G39" si="13">G40+G43</f>
        <v>386754</v>
      </c>
    </row>
    <row r="40" spans="2:7" x14ac:dyDescent="0.25">
      <c r="B40" s="48" t="s">
        <v>67</v>
      </c>
      <c r="C40" s="49" t="s">
        <v>7</v>
      </c>
      <c r="D40" s="95">
        <f>D41+D42</f>
        <v>116689.89000000001</v>
      </c>
      <c r="E40" s="95">
        <f>E41+E42</f>
        <v>160094</v>
      </c>
      <c r="F40" s="105">
        <f t="shared" si="1"/>
        <v>32856</v>
      </c>
      <c r="G40" s="95">
        <f t="shared" ref="G40" si="14">G41+G42</f>
        <v>192950</v>
      </c>
    </row>
    <row r="41" spans="2:7" x14ac:dyDescent="0.25">
      <c r="B41" s="48" t="s">
        <v>68</v>
      </c>
      <c r="C41" s="49" t="s">
        <v>8</v>
      </c>
      <c r="D41" s="95">
        <v>44163.15</v>
      </c>
      <c r="E41" s="95">
        <v>7894</v>
      </c>
      <c r="F41" s="105">
        <f t="shared" si="1"/>
        <v>14106</v>
      </c>
      <c r="G41" s="95">
        <v>22000</v>
      </c>
    </row>
    <row r="42" spans="2:7" x14ac:dyDescent="0.25">
      <c r="B42" s="48" t="s">
        <v>69</v>
      </c>
      <c r="C42" s="49" t="s">
        <v>16</v>
      </c>
      <c r="D42" s="95">
        <v>72526.740000000005</v>
      </c>
      <c r="E42" s="95">
        <v>152200</v>
      </c>
      <c r="F42" s="105">
        <f t="shared" si="1"/>
        <v>18750</v>
      </c>
      <c r="G42" s="95">
        <v>170950</v>
      </c>
    </row>
    <row r="43" spans="2:7" x14ac:dyDescent="0.25">
      <c r="B43" s="48" t="s">
        <v>72</v>
      </c>
      <c r="C43" s="49" t="s">
        <v>163</v>
      </c>
      <c r="D43" s="95">
        <f>D44+D45</f>
        <v>157757.34</v>
      </c>
      <c r="E43" s="95">
        <f>E44+E45</f>
        <v>85500</v>
      </c>
      <c r="F43" s="105">
        <f t="shared" si="1"/>
        <v>108304</v>
      </c>
      <c r="G43" s="95">
        <f t="shared" ref="G43" si="15">G44+G45</f>
        <v>193804</v>
      </c>
    </row>
    <row r="44" spans="2:7" ht="26.25" x14ac:dyDescent="0.25">
      <c r="B44" s="48" t="s">
        <v>73</v>
      </c>
      <c r="C44" s="49" t="s">
        <v>160</v>
      </c>
      <c r="D44" s="95">
        <v>96279.8</v>
      </c>
      <c r="E44" s="95">
        <v>45500</v>
      </c>
      <c r="F44" s="105">
        <f t="shared" si="1"/>
        <v>116500</v>
      </c>
      <c r="G44" s="95">
        <v>162000</v>
      </c>
    </row>
    <row r="45" spans="2:7" x14ac:dyDescent="0.25">
      <c r="B45" s="48" t="s">
        <v>270</v>
      </c>
      <c r="C45" s="49"/>
      <c r="D45" s="95">
        <v>61477.54</v>
      </c>
      <c r="E45" s="95">
        <v>40000</v>
      </c>
      <c r="F45" s="105">
        <f t="shared" si="1"/>
        <v>-8196</v>
      </c>
      <c r="G45" s="95">
        <v>31804</v>
      </c>
    </row>
    <row r="46" spans="2:7" ht="16.5" customHeight="1" x14ac:dyDescent="0.25">
      <c r="B46" s="96" t="s">
        <v>77</v>
      </c>
      <c r="C46" s="97" t="s">
        <v>109</v>
      </c>
      <c r="D46" s="93">
        <f>D47+D49</f>
        <v>3042.36</v>
      </c>
      <c r="E46" s="93">
        <f>E47+E49</f>
        <v>3000</v>
      </c>
      <c r="F46" s="105">
        <f t="shared" si="1"/>
        <v>3279</v>
      </c>
      <c r="G46" s="93">
        <f t="shared" ref="G46" si="16">G47+G49</f>
        <v>6279</v>
      </c>
    </row>
    <row r="47" spans="2:7" ht="16.5" customHeight="1" x14ac:dyDescent="0.25">
      <c r="B47" s="48" t="s">
        <v>67</v>
      </c>
      <c r="C47" s="49" t="s">
        <v>7</v>
      </c>
      <c r="D47" s="95">
        <f>D48</f>
        <v>3042.36</v>
      </c>
      <c r="E47" s="95">
        <f>E48</f>
        <v>3000</v>
      </c>
      <c r="F47" s="105">
        <f t="shared" si="1"/>
        <v>3279</v>
      </c>
      <c r="G47" s="95">
        <f t="shared" ref="G47" si="17">G48</f>
        <v>6279</v>
      </c>
    </row>
    <row r="48" spans="2:7" ht="16.5" customHeight="1" x14ac:dyDescent="0.25">
      <c r="B48" s="48" t="s">
        <v>69</v>
      </c>
      <c r="C48" s="49" t="s">
        <v>16</v>
      </c>
      <c r="D48" s="95">
        <v>3042.36</v>
      </c>
      <c r="E48" s="95">
        <v>3000</v>
      </c>
      <c r="F48" s="105">
        <f t="shared" si="1"/>
        <v>3279</v>
      </c>
      <c r="G48" s="95">
        <v>6279</v>
      </c>
    </row>
    <row r="49" spans="2:7" ht="16.5" customHeight="1" x14ac:dyDescent="0.25">
      <c r="B49" s="48" t="s">
        <v>72</v>
      </c>
      <c r="C49" s="49" t="s">
        <v>163</v>
      </c>
      <c r="D49" s="95"/>
      <c r="E49" s="95"/>
      <c r="F49" s="105">
        <f t="shared" si="1"/>
        <v>0</v>
      </c>
      <c r="G49" s="95"/>
    </row>
    <row r="50" spans="2:7" ht="16.5" customHeight="1" x14ac:dyDescent="0.25">
      <c r="B50" s="48" t="s">
        <v>73</v>
      </c>
      <c r="C50" s="145" t="s">
        <v>160</v>
      </c>
      <c r="D50" s="95"/>
      <c r="E50" s="95"/>
      <c r="F50" s="105">
        <f t="shared" si="1"/>
        <v>0</v>
      </c>
      <c r="G50" s="95"/>
    </row>
    <row r="51" spans="2:7" ht="16.5" customHeight="1" x14ac:dyDescent="0.25">
      <c r="B51" s="96" t="s">
        <v>78</v>
      </c>
      <c r="C51" s="97" t="s">
        <v>112</v>
      </c>
      <c r="D51" s="93">
        <f>D52</f>
        <v>7825.0400000000009</v>
      </c>
      <c r="E51" s="93">
        <f>E52</f>
        <v>5000</v>
      </c>
      <c r="F51" s="105">
        <f t="shared" si="1"/>
        <v>0</v>
      </c>
      <c r="G51" s="93">
        <f t="shared" ref="G51" si="18">G52</f>
        <v>5000</v>
      </c>
    </row>
    <row r="52" spans="2:7" ht="16.5" customHeight="1" x14ac:dyDescent="0.25">
      <c r="B52" s="48" t="s">
        <v>72</v>
      </c>
      <c r="C52" s="49" t="s">
        <v>163</v>
      </c>
      <c r="D52" s="95">
        <f>D53+D54</f>
        <v>7825.0400000000009</v>
      </c>
      <c r="E52" s="95">
        <f>E53+E54</f>
        <v>5000</v>
      </c>
      <c r="F52" s="105">
        <f t="shared" si="1"/>
        <v>0</v>
      </c>
      <c r="G52" s="95">
        <f t="shared" ref="G52" si="19">G53+G54</f>
        <v>5000</v>
      </c>
    </row>
    <row r="53" spans="2:7" ht="16.5" customHeight="1" x14ac:dyDescent="0.25">
      <c r="B53" s="48" t="s">
        <v>73</v>
      </c>
      <c r="C53" s="145" t="s">
        <v>160</v>
      </c>
      <c r="D53" s="95">
        <v>629.48</v>
      </c>
      <c r="E53" s="95">
        <v>3000</v>
      </c>
      <c r="F53" s="105">
        <f t="shared" si="1"/>
        <v>0</v>
      </c>
      <c r="G53" s="95">
        <v>3000</v>
      </c>
    </row>
    <row r="54" spans="2:7" ht="16.5" customHeight="1" x14ac:dyDescent="0.25">
      <c r="B54" s="48" t="s">
        <v>270</v>
      </c>
      <c r="C54" s="145" t="s">
        <v>160</v>
      </c>
      <c r="D54" s="95">
        <v>7195.56</v>
      </c>
      <c r="E54" s="95">
        <v>2000</v>
      </c>
      <c r="F54" s="105">
        <f t="shared" si="1"/>
        <v>0</v>
      </c>
      <c r="G54" s="95">
        <v>2000</v>
      </c>
    </row>
  </sheetData>
  <mergeCells count="1">
    <mergeCell ref="B2:G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E12E9-9297-4DF9-8B75-97A9ADB9C821}">
  <sheetPr>
    <pageSetUpPr fitToPage="1"/>
  </sheetPr>
  <dimension ref="A2:K210"/>
  <sheetViews>
    <sheetView topLeftCell="A7" workbookViewId="0">
      <pane xSplit="2" ySplit="3" topLeftCell="C10" activePane="bottomRight" state="frozen"/>
      <selection activeCell="A7" sqref="A7"/>
      <selection pane="topRight" activeCell="C7" sqref="C7"/>
      <selection pane="bottomLeft" activeCell="A9" sqref="A9"/>
      <selection pane="bottomRight" activeCell="A200" sqref="A200"/>
    </sheetView>
  </sheetViews>
  <sheetFormatPr defaultRowHeight="15" x14ac:dyDescent="0.25"/>
  <cols>
    <col min="1" max="1" width="92.85546875" customWidth="1"/>
    <col min="2" max="2" width="15.85546875" customWidth="1"/>
    <col min="3" max="5" width="16.140625" style="126" customWidth="1"/>
    <col min="6" max="6" width="4" bestFit="1" customWidth="1"/>
    <col min="7" max="7" width="12.85546875" style="159" bestFit="1" customWidth="1"/>
    <col min="8" max="9" width="11.7109375" bestFit="1" customWidth="1"/>
  </cols>
  <sheetData>
    <row r="2" spans="1:8" x14ac:dyDescent="0.25">
      <c r="A2" s="199" t="s">
        <v>15</v>
      </c>
      <c r="B2" s="199"/>
      <c r="C2" s="199"/>
      <c r="D2"/>
      <c r="E2"/>
    </row>
    <row r="3" spans="1:8" x14ac:dyDescent="0.25">
      <c r="A3" s="52"/>
      <c r="B3" s="52"/>
      <c r="C3" s="119"/>
      <c r="D3" s="119"/>
      <c r="E3" s="119"/>
    </row>
    <row r="4" spans="1:8" x14ac:dyDescent="0.25">
      <c r="A4" s="199" t="s">
        <v>80</v>
      </c>
      <c r="B4" s="199"/>
      <c r="C4" s="199"/>
      <c r="D4"/>
      <c r="E4"/>
    </row>
    <row r="5" spans="1:8" x14ac:dyDescent="0.25">
      <c r="A5" s="52"/>
      <c r="B5" s="52"/>
      <c r="C5" s="119"/>
      <c r="D5" s="119"/>
      <c r="E5" s="119"/>
    </row>
    <row r="6" spans="1:8" x14ac:dyDescent="0.25">
      <c r="A6" s="199" t="s">
        <v>81</v>
      </c>
      <c r="B6" s="199"/>
      <c r="C6" s="199"/>
      <c r="D6"/>
      <c r="E6"/>
    </row>
    <row r="7" spans="1:8" x14ac:dyDescent="0.25">
      <c r="A7" s="158"/>
      <c r="B7" s="158"/>
      <c r="C7" s="158"/>
      <c r="D7"/>
      <c r="E7"/>
    </row>
    <row r="8" spans="1:8" x14ac:dyDescent="0.25">
      <c r="A8" s="158"/>
      <c r="B8" s="158"/>
      <c r="C8" s="158"/>
      <c r="D8"/>
      <c r="E8"/>
    </row>
    <row r="9" spans="1:8" ht="34.5" customHeight="1" x14ac:dyDescent="0.25">
      <c r="A9" s="53" t="s">
        <v>10</v>
      </c>
      <c r="B9" s="31" t="s">
        <v>254</v>
      </c>
      <c r="C9" s="31" t="s">
        <v>250</v>
      </c>
      <c r="D9" s="31" t="s">
        <v>228</v>
      </c>
      <c r="E9" s="31" t="s">
        <v>251</v>
      </c>
      <c r="F9" s="101"/>
    </row>
    <row r="10" spans="1:8" x14ac:dyDescent="0.25">
      <c r="A10" s="54">
        <v>1</v>
      </c>
      <c r="B10" s="37">
        <v>2</v>
      </c>
      <c r="C10" s="37">
        <v>3</v>
      </c>
      <c r="D10" s="37">
        <v>4</v>
      </c>
      <c r="E10" s="37">
        <v>5</v>
      </c>
    </row>
    <row r="11" spans="1:8" x14ac:dyDescent="0.25">
      <c r="A11" s="55" t="s">
        <v>82</v>
      </c>
      <c r="B11" s="100">
        <f>B12+B16</f>
        <v>1765793.23</v>
      </c>
      <c r="C11" s="100">
        <f>C12+C17+C24+C31+C48+C52</f>
        <v>1809659</v>
      </c>
      <c r="D11" s="100">
        <f t="shared" ref="D11:E11" si="0">D12+D17+D24+D31+D48+D52</f>
        <v>195341</v>
      </c>
      <c r="E11" s="100">
        <f t="shared" si="0"/>
        <v>2005000</v>
      </c>
    </row>
    <row r="12" spans="1:8" x14ac:dyDescent="0.25">
      <c r="A12" s="56" t="s">
        <v>83</v>
      </c>
      <c r="B12" s="57">
        <v>922860</v>
      </c>
      <c r="C12" s="57">
        <f t="shared" ref="C12:D14" si="1">C13</f>
        <v>970000</v>
      </c>
      <c r="D12" s="57">
        <f t="shared" si="1"/>
        <v>9000</v>
      </c>
      <c r="E12" s="57">
        <f>C12+D12</f>
        <v>979000</v>
      </c>
    </row>
    <row r="13" spans="1:8" x14ac:dyDescent="0.25">
      <c r="A13" s="58" t="s">
        <v>84</v>
      </c>
      <c r="B13" s="59">
        <v>922860</v>
      </c>
      <c r="C13" s="59">
        <f t="shared" si="1"/>
        <v>970000</v>
      </c>
      <c r="D13" s="59">
        <f t="shared" si="1"/>
        <v>9000</v>
      </c>
      <c r="E13" s="57">
        <f t="shared" ref="E13:E14" si="2">C13+D13</f>
        <v>979000</v>
      </c>
    </row>
    <row r="14" spans="1:8" x14ac:dyDescent="0.25">
      <c r="A14" s="58" t="s">
        <v>85</v>
      </c>
      <c r="B14" s="59">
        <f>B15</f>
        <v>922860.23</v>
      </c>
      <c r="C14" s="59">
        <f t="shared" si="1"/>
        <v>970000</v>
      </c>
      <c r="D14" s="59">
        <f t="shared" si="1"/>
        <v>9000</v>
      </c>
      <c r="E14" s="57">
        <f t="shared" si="2"/>
        <v>979000</v>
      </c>
    </row>
    <row r="15" spans="1:8" x14ac:dyDescent="0.25">
      <c r="A15" s="43" t="s">
        <v>86</v>
      </c>
      <c r="B15" s="60">
        <v>922860.23</v>
      </c>
      <c r="C15" s="60">
        <v>970000</v>
      </c>
      <c r="D15" s="78">
        <v>9000</v>
      </c>
      <c r="E15" s="60">
        <v>979000</v>
      </c>
      <c r="H15" s="51"/>
    </row>
    <row r="16" spans="1:8" x14ac:dyDescent="0.25">
      <c r="A16" s="56" t="s">
        <v>87</v>
      </c>
      <c r="B16" s="57">
        <f>B17+B24+B31+B48+B52</f>
        <v>842933.2300000001</v>
      </c>
      <c r="C16" s="57">
        <f>C17+C24+C31+C48+C52</f>
        <v>839659</v>
      </c>
      <c r="D16" s="57">
        <f t="shared" ref="D16:E16" si="3">D17+D24+D31+D48+D52</f>
        <v>186341</v>
      </c>
      <c r="E16" s="57">
        <f t="shared" si="3"/>
        <v>1026000</v>
      </c>
    </row>
    <row r="17" spans="1:6" x14ac:dyDescent="0.25">
      <c r="A17" s="58" t="s">
        <v>88</v>
      </c>
      <c r="B17" s="59">
        <f>B18</f>
        <v>450380.51</v>
      </c>
      <c r="C17" s="59">
        <f>C18</f>
        <v>477016</v>
      </c>
      <c r="D17" s="59">
        <f>D18</f>
        <v>0</v>
      </c>
      <c r="E17" s="59">
        <f>E18</f>
        <v>477016</v>
      </c>
    </row>
    <row r="18" spans="1:6" x14ac:dyDescent="0.25">
      <c r="A18" s="58" t="s">
        <v>89</v>
      </c>
      <c r="B18" s="59">
        <f>SUM(B19:B23)</f>
        <v>450380.51</v>
      </c>
      <c r="C18" s="59">
        <f>SUM(C19:C23)</f>
        <v>477016</v>
      </c>
      <c r="D18" s="59">
        <f>SUM(D19:D23)</f>
        <v>0</v>
      </c>
      <c r="E18" s="59">
        <f>SUM(E19:E23)</f>
        <v>477016</v>
      </c>
    </row>
    <row r="19" spans="1:6" x14ac:dyDescent="0.25">
      <c r="A19" s="43" t="s">
        <v>90</v>
      </c>
      <c r="B19" s="61">
        <v>136.44</v>
      </c>
      <c r="C19" s="60">
        <v>105</v>
      </c>
      <c r="D19" s="60">
        <v>0</v>
      </c>
      <c r="E19" s="60">
        <f>C19+D19</f>
        <v>105</v>
      </c>
    </row>
    <row r="20" spans="1:6" x14ac:dyDescent="0.25">
      <c r="A20" s="43" t="s">
        <v>91</v>
      </c>
      <c r="B20" s="61">
        <v>52221.07</v>
      </c>
      <c r="C20" s="60">
        <v>30000</v>
      </c>
      <c r="D20" s="60">
        <v>15000</v>
      </c>
      <c r="E20" s="60">
        <f t="shared" ref="E20:E23" si="4">C20+D20</f>
        <v>45000</v>
      </c>
    </row>
    <row r="21" spans="1:6" x14ac:dyDescent="0.25">
      <c r="A21" s="43" t="s">
        <v>92</v>
      </c>
      <c r="B21" s="61">
        <v>398023</v>
      </c>
      <c r="C21" s="60">
        <v>446911</v>
      </c>
      <c r="D21" s="60">
        <v>-15000</v>
      </c>
      <c r="E21" s="60">
        <f t="shared" si="4"/>
        <v>431911</v>
      </c>
      <c r="F21" s="74"/>
    </row>
    <row r="22" spans="1:6" x14ac:dyDescent="0.25">
      <c r="A22" s="43" t="s">
        <v>93</v>
      </c>
      <c r="B22" s="61"/>
      <c r="C22" s="60"/>
      <c r="D22" s="60">
        <v>-31865</v>
      </c>
      <c r="E22" s="60">
        <f t="shared" si="4"/>
        <v>-31865</v>
      </c>
    </row>
    <row r="23" spans="1:6" x14ac:dyDescent="0.25">
      <c r="A23" s="43" t="s">
        <v>94</v>
      </c>
      <c r="B23" s="61"/>
      <c r="C23" s="60"/>
      <c r="D23" s="60">
        <v>31865</v>
      </c>
      <c r="E23" s="60">
        <f t="shared" si="4"/>
        <v>31865</v>
      </c>
    </row>
    <row r="24" spans="1:6" x14ac:dyDescent="0.25">
      <c r="A24" s="58" t="s">
        <v>95</v>
      </c>
      <c r="B24" s="59">
        <f>B25</f>
        <v>31055.18</v>
      </c>
      <c r="C24" s="59">
        <f>C25</f>
        <v>27200</v>
      </c>
      <c r="D24" s="59">
        <f t="shared" ref="D24:E24" si="5">D25</f>
        <v>33314</v>
      </c>
      <c r="E24" s="59">
        <f t="shared" si="5"/>
        <v>60514</v>
      </c>
    </row>
    <row r="25" spans="1:6" x14ac:dyDescent="0.25">
      <c r="A25" s="58" t="s">
        <v>96</v>
      </c>
      <c r="B25" s="59">
        <f>SUM(B26:B30)</f>
        <v>31055.18</v>
      </c>
      <c r="C25" s="59">
        <f>SUM(C26:C30)</f>
        <v>27200</v>
      </c>
      <c r="D25" s="59">
        <f>SUM(D26:D30)</f>
        <v>33314</v>
      </c>
      <c r="E25" s="59">
        <f>SUM(E26:E30)</f>
        <v>60514</v>
      </c>
    </row>
    <row r="26" spans="1:6" x14ac:dyDescent="0.25">
      <c r="A26" s="43" t="s">
        <v>97</v>
      </c>
      <c r="B26" s="61">
        <v>29559.1</v>
      </c>
      <c r="C26" s="60">
        <v>17998</v>
      </c>
      <c r="D26" s="60">
        <v>0</v>
      </c>
      <c r="E26" s="60">
        <f>C26+D26</f>
        <v>17998</v>
      </c>
    </row>
    <row r="27" spans="1:6" x14ac:dyDescent="0.25">
      <c r="A27" s="43" t="s">
        <v>234</v>
      </c>
      <c r="B27" s="61"/>
      <c r="C27" s="60"/>
      <c r="D27" s="60"/>
      <c r="E27" s="60">
        <f t="shared" ref="E27:E30" si="6">C27+D27</f>
        <v>0</v>
      </c>
    </row>
    <row r="28" spans="1:6" x14ac:dyDescent="0.25">
      <c r="A28" s="43" t="s">
        <v>98</v>
      </c>
      <c r="B28" s="61">
        <v>1496.08</v>
      </c>
      <c r="C28" s="60">
        <v>9202</v>
      </c>
      <c r="D28" s="60">
        <v>23298</v>
      </c>
      <c r="E28" s="60">
        <f t="shared" si="6"/>
        <v>32500</v>
      </c>
    </row>
    <row r="29" spans="1:6" x14ac:dyDescent="0.25">
      <c r="A29" s="43" t="s">
        <v>94</v>
      </c>
      <c r="B29" s="61"/>
      <c r="C29" s="62"/>
      <c r="D29" s="62">
        <v>10016</v>
      </c>
      <c r="E29" s="60">
        <f t="shared" si="6"/>
        <v>10016</v>
      </c>
    </row>
    <row r="30" spans="1:6" x14ac:dyDescent="0.25">
      <c r="A30" s="63" t="s">
        <v>99</v>
      </c>
      <c r="B30" s="64"/>
      <c r="C30" s="120"/>
      <c r="D30" s="120"/>
      <c r="E30" s="60">
        <f t="shared" si="6"/>
        <v>0</v>
      </c>
    </row>
    <row r="31" spans="1:6" x14ac:dyDescent="0.25">
      <c r="A31" s="58" t="s">
        <v>100</v>
      </c>
      <c r="B31" s="65">
        <f>B32+B35</f>
        <v>352289.14</v>
      </c>
      <c r="C31" s="65">
        <f>C32+C35</f>
        <v>327443</v>
      </c>
      <c r="D31" s="65">
        <f t="shared" ref="D31:E31" si="7">D32+D35</f>
        <v>149748</v>
      </c>
      <c r="E31" s="65">
        <f t="shared" si="7"/>
        <v>477191</v>
      </c>
    </row>
    <row r="32" spans="1:6" x14ac:dyDescent="0.25">
      <c r="A32" s="58" t="s">
        <v>101</v>
      </c>
      <c r="B32" s="59">
        <f>SUM(B33:B34)</f>
        <v>72831.600000000006</v>
      </c>
      <c r="C32" s="59">
        <f>SUM(C33:C34)</f>
        <v>81849</v>
      </c>
      <c r="D32" s="59">
        <f>SUM(D33:D34)</f>
        <v>8588</v>
      </c>
      <c r="E32" s="59">
        <f>SUM(E33:E34)</f>
        <v>90437</v>
      </c>
    </row>
    <row r="33" spans="1:11" x14ac:dyDescent="0.25">
      <c r="A33" s="43" t="s">
        <v>102</v>
      </c>
      <c r="B33" s="61">
        <v>72831.600000000006</v>
      </c>
      <c r="C33" s="60">
        <v>81849</v>
      </c>
      <c r="D33" s="60">
        <v>-10849</v>
      </c>
      <c r="E33" s="60">
        <f>C33+D33</f>
        <v>71000</v>
      </c>
      <c r="K33" s="51"/>
    </row>
    <row r="34" spans="1:11" x14ac:dyDescent="0.25">
      <c r="A34" s="43" t="s">
        <v>94</v>
      </c>
      <c r="B34" s="61"/>
      <c r="C34" s="60"/>
      <c r="D34" s="60">
        <v>19437</v>
      </c>
      <c r="E34" s="60">
        <f>C34+D34</f>
        <v>19437</v>
      </c>
    </row>
    <row r="35" spans="1:11" x14ac:dyDescent="0.25">
      <c r="A35" s="58" t="s">
        <v>103</v>
      </c>
      <c r="B35" s="59">
        <f>SUM(B36:B47)</f>
        <v>279457.53999999998</v>
      </c>
      <c r="C35" s="59">
        <f>SUM(C36:C47)</f>
        <v>245594</v>
      </c>
      <c r="D35" s="59">
        <f>SUM(D36:D47)</f>
        <v>141160</v>
      </c>
      <c r="E35" s="59">
        <f>SUM(E36:E47)</f>
        <v>386754</v>
      </c>
    </row>
    <row r="36" spans="1:11" x14ac:dyDescent="0.25">
      <c r="A36" s="43" t="s">
        <v>104</v>
      </c>
      <c r="B36" s="61">
        <v>20941.259999999998</v>
      </c>
      <c r="C36" s="60">
        <v>7894</v>
      </c>
      <c r="D36" s="60">
        <v>32106</v>
      </c>
      <c r="E36" s="60">
        <f>C36+D36</f>
        <v>40000</v>
      </c>
    </row>
    <row r="37" spans="1:11" x14ac:dyDescent="0.25">
      <c r="A37" s="43" t="s">
        <v>105</v>
      </c>
      <c r="B37" s="61">
        <v>55490.34</v>
      </c>
      <c r="C37" s="60">
        <v>111000</v>
      </c>
      <c r="D37" s="60">
        <v>-120</v>
      </c>
      <c r="E37" s="60">
        <f t="shared" ref="E37:E47" si="8">C37+D37</f>
        <v>110880</v>
      </c>
    </row>
    <row r="38" spans="1:11" x14ac:dyDescent="0.25">
      <c r="A38" s="43" t="s">
        <v>106</v>
      </c>
      <c r="B38" s="61">
        <v>102992.34</v>
      </c>
      <c r="C38" s="60">
        <v>35500</v>
      </c>
      <c r="D38" s="60">
        <v>24500</v>
      </c>
      <c r="E38" s="60">
        <f t="shared" si="8"/>
        <v>60000</v>
      </c>
    </row>
    <row r="39" spans="1:11" x14ac:dyDescent="0.25">
      <c r="A39" s="43" t="s">
        <v>235</v>
      </c>
      <c r="B39" s="61">
        <v>17200</v>
      </c>
      <c r="C39" s="60">
        <v>433</v>
      </c>
      <c r="D39" s="60">
        <v>-134</v>
      </c>
      <c r="E39" s="60">
        <f t="shared" si="8"/>
        <v>299</v>
      </c>
    </row>
    <row r="40" spans="1:11" ht="30" x14ac:dyDescent="0.25">
      <c r="A40" s="163" t="s">
        <v>259</v>
      </c>
      <c r="B40" s="61">
        <v>10288.31</v>
      </c>
      <c r="C40" s="60"/>
      <c r="D40" s="60">
        <v>15000</v>
      </c>
      <c r="E40" s="60">
        <f t="shared" si="8"/>
        <v>15000</v>
      </c>
    </row>
    <row r="41" spans="1:11" x14ac:dyDescent="0.25">
      <c r="A41" s="162" t="s">
        <v>258</v>
      </c>
      <c r="B41" s="61"/>
      <c r="C41" s="60"/>
      <c r="D41" s="60">
        <v>3441</v>
      </c>
      <c r="E41" s="60">
        <f t="shared" si="8"/>
        <v>3441</v>
      </c>
    </row>
    <row r="42" spans="1:11" ht="30" x14ac:dyDescent="0.25">
      <c r="A42" s="163" t="s">
        <v>257</v>
      </c>
      <c r="B42" s="61"/>
      <c r="C42" s="60">
        <v>50000</v>
      </c>
      <c r="D42" s="60"/>
      <c r="E42" s="60">
        <f t="shared" si="8"/>
        <v>50000</v>
      </c>
    </row>
    <row r="43" spans="1:11" x14ac:dyDescent="0.25">
      <c r="A43" s="162" t="s">
        <v>256</v>
      </c>
      <c r="B43" s="61"/>
      <c r="C43" s="60"/>
      <c r="D43" s="60"/>
      <c r="E43" s="60">
        <f t="shared" si="8"/>
        <v>0</v>
      </c>
    </row>
    <row r="44" spans="1:11" x14ac:dyDescent="0.25">
      <c r="A44" s="43" t="s">
        <v>260</v>
      </c>
      <c r="B44" s="61">
        <v>41865</v>
      </c>
      <c r="C44" s="60">
        <v>50000</v>
      </c>
      <c r="D44" s="60">
        <v>56435</v>
      </c>
      <c r="E44" s="60">
        <f t="shared" si="8"/>
        <v>106435</v>
      </c>
    </row>
    <row r="45" spans="1:11" ht="26.25" x14ac:dyDescent="0.25">
      <c r="A45" s="43" t="s">
        <v>107</v>
      </c>
      <c r="B45" s="61">
        <v>30680.29</v>
      </c>
      <c r="C45" s="75">
        <v>1067</v>
      </c>
      <c r="D45" s="75">
        <v>-368</v>
      </c>
      <c r="E45" s="60">
        <f t="shared" si="8"/>
        <v>699</v>
      </c>
    </row>
    <row r="46" spans="1:11" x14ac:dyDescent="0.25">
      <c r="A46" s="43" t="s">
        <v>94</v>
      </c>
      <c r="B46" s="61"/>
      <c r="C46" s="75"/>
      <c r="D46" s="75">
        <v>35429</v>
      </c>
      <c r="E46" s="60">
        <f t="shared" si="8"/>
        <v>35429</v>
      </c>
    </row>
    <row r="47" spans="1:11" x14ac:dyDescent="0.25">
      <c r="A47" s="43" t="s">
        <v>93</v>
      </c>
      <c r="B47" s="61"/>
      <c r="C47" s="60">
        <v>-10300</v>
      </c>
      <c r="D47" s="60">
        <v>-25129</v>
      </c>
      <c r="E47" s="60">
        <f t="shared" si="8"/>
        <v>-35429</v>
      </c>
    </row>
    <row r="48" spans="1:11" x14ac:dyDescent="0.25">
      <c r="A48" s="58" t="s">
        <v>108</v>
      </c>
      <c r="B48" s="59">
        <f>B49</f>
        <v>7681.4</v>
      </c>
      <c r="C48" s="59">
        <f>C49</f>
        <v>3000</v>
      </c>
      <c r="D48" s="59">
        <f t="shared" ref="D48:E48" si="9">D49</f>
        <v>3279</v>
      </c>
      <c r="E48" s="59">
        <f t="shared" si="9"/>
        <v>6279</v>
      </c>
      <c r="F48" s="127"/>
    </row>
    <row r="49" spans="1:6" x14ac:dyDescent="0.25">
      <c r="A49" s="58" t="s">
        <v>109</v>
      </c>
      <c r="B49" s="59">
        <f>SUM(B50:B51)</f>
        <v>7681.4</v>
      </c>
      <c r="C49" s="59">
        <f>SUM(C50:C51)</f>
        <v>3000</v>
      </c>
      <c r="D49" s="59">
        <f>SUM(D50:D51)</f>
        <v>3279</v>
      </c>
      <c r="E49" s="59">
        <f>SUM(E50:E51)</f>
        <v>6279</v>
      </c>
    </row>
    <row r="50" spans="1:6" x14ac:dyDescent="0.25">
      <c r="A50" s="43" t="s">
        <v>110</v>
      </c>
      <c r="B50" s="66">
        <v>7681.4</v>
      </c>
      <c r="C50" s="60">
        <v>3000</v>
      </c>
      <c r="D50" s="60">
        <v>-2500</v>
      </c>
      <c r="E50" s="60">
        <f>C50+D50</f>
        <v>500</v>
      </c>
    </row>
    <row r="51" spans="1:6" x14ac:dyDescent="0.25">
      <c r="A51" s="43" t="s">
        <v>94</v>
      </c>
      <c r="B51" s="66"/>
      <c r="C51" s="60"/>
      <c r="D51" s="60">
        <v>5779</v>
      </c>
      <c r="E51" s="60">
        <f>C51+D51</f>
        <v>5779</v>
      </c>
    </row>
    <row r="52" spans="1:6" x14ac:dyDescent="0.25">
      <c r="A52" s="58" t="s">
        <v>111</v>
      </c>
      <c r="B52" s="59">
        <f>B53</f>
        <v>1527</v>
      </c>
      <c r="C52" s="59">
        <f>C53</f>
        <v>5000</v>
      </c>
      <c r="D52" s="59">
        <f t="shared" ref="D52:E52" si="10">D53</f>
        <v>0</v>
      </c>
      <c r="E52" s="59">
        <f t="shared" si="10"/>
        <v>5000</v>
      </c>
    </row>
    <row r="53" spans="1:6" x14ac:dyDescent="0.25">
      <c r="A53" s="58" t="s">
        <v>112</v>
      </c>
      <c r="B53" s="59">
        <f>SUM(B54:B58)</f>
        <v>1527</v>
      </c>
      <c r="C53" s="59">
        <f>SUM(C54:C58)</f>
        <v>5000</v>
      </c>
      <c r="D53" s="59">
        <f>SUM(D54:D58)</f>
        <v>0</v>
      </c>
      <c r="E53" s="59">
        <f>SUM(E54:E58)</f>
        <v>5000</v>
      </c>
    </row>
    <row r="54" spans="1:6" x14ac:dyDescent="0.25">
      <c r="A54" s="43" t="s">
        <v>113</v>
      </c>
      <c r="B54" s="66"/>
      <c r="C54" s="60"/>
      <c r="D54" s="60"/>
      <c r="E54" s="60">
        <f>C54+D54</f>
        <v>0</v>
      </c>
    </row>
    <row r="55" spans="1:6" x14ac:dyDescent="0.25">
      <c r="A55" s="43" t="s">
        <v>114</v>
      </c>
      <c r="B55" s="61">
        <v>1527</v>
      </c>
      <c r="C55" s="60"/>
      <c r="D55" s="60"/>
      <c r="E55" s="60">
        <f t="shared" ref="E55:E58" si="11">C55+D55</f>
        <v>0</v>
      </c>
    </row>
    <row r="56" spans="1:6" x14ac:dyDescent="0.25">
      <c r="A56" s="63" t="s">
        <v>115</v>
      </c>
      <c r="B56" s="64"/>
      <c r="C56" s="60"/>
      <c r="D56" s="60"/>
      <c r="E56" s="60">
        <f t="shared" si="11"/>
        <v>0</v>
      </c>
    </row>
    <row r="57" spans="1:6" x14ac:dyDescent="0.25">
      <c r="A57" s="43" t="s">
        <v>116</v>
      </c>
      <c r="B57" s="67"/>
      <c r="C57" s="121">
        <v>5000</v>
      </c>
      <c r="D57" s="121">
        <v>-4211</v>
      </c>
      <c r="E57" s="60">
        <f t="shared" si="11"/>
        <v>789</v>
      </c>
    </row>
    <row r="58" spans="1:6" x14ac:dyDescent="0.25">
      <c r="A58" s="134" t="s">
        <v>94</v>
      </c>
      <c r="B58" s="67"/>
      <c r="C58" s="121"/>
      <c r="D58" s="121">
        <v>4211</v>
      </c>
      <c r="E58" s="60">
        <f t="shared" si="11"/>
        <v>4211</v>
      </c>
    </row>
    <row r="59" spans="1:6" x14ac:dyDescent="0.25">
      <c r="A59" s="68" t="s">
        <v>117</v>
      </c>
      <c r="B59" s="117">
        <f>B60+B85</f>
        <v>1745109.52</v>
      </c>
      <c r="C59" s="117">
        <f>C60+C85</f>
        <v>1809659</v>
      </c>
      <c r="D59" s="117">
        <f>D60+D85</f>
        <v>192341</v>
      </c>
      <c r="E59" s="117">
        <f>E60+E85</f>
        <v>2005000</v>
      </c>
    </row>
    <row r="60" spans="1:6" x14ac:dyDescent="0.25">
      <c r="A60" s="69" t="s">
        <v>83</v>
      </c>
      <c r="B60" s="138">
        <f>B61</f>
        <v>922860.23</v>
      </c>
      <c r="C60" s="118">
        <f t="shared" ref="C60:E61" si="12">C61</f>
        <v>970000</v>
      </c>
      <c r="D60" s="118">
        <f t="shared" si="12"/>
        <v>9000</v>
      </c>
      <c r="E60" s="118">
        <f t="shared" si="12"/>
        <v>979000</v>
      </c>
    </row>
    <row r="61" spans="1:6" x14ac:dyDescent="0.25">
      <c r="A61" s="70" t="s">
        <v>84</v>
      </c>
      <c r="B61" s="139">
        <f>B62</f>
        <v>922860.23</v>
      </c>
      <c r="C61" s="71">
        <f t="shared" si="12"/>
        <v>970000</v>
      </c>
      <c r="D61" s="71">
        <f t="shared" si="12"/>
        <v>9000</v>
      </c>
      <c r="E61" s="71">
        <f t="shared" si="12"/>
        <v>979000</v>
      </c>
    </row>
    <row r="62" spans="1:6" x14ac:dyDescent="0.25">
      <c r="A62" s="70" t="s">
        <v>85</v>
      </c>
      <c r="B62" s="139">
        <f>SUM(B63:B84)</f>
        <v>922860.23</v>
      </c>
      <c r="C62" s="71">
        <f>SUM(C63:C84)</f>
        <v>970000</v>
      </c>
      <c r="D62" s="71">
        <f>SUM(D63:D84)</f>
        <v>9000</v>
      </c>
      <c r="E62" s="71">
        <f>SUM(E63:E84)</f>
        <v>979000</v>
      </c>
      <c r="F62" s="51"/>
    </row>
    <row r="63" spans="1:6" x14ac:dyDescent="0.25">
      <c r="A63" s="72" t="s">
        <v>118</v>
      </c>
      <c r="B63" s="164">
        <v>618109.82999999996</v>
      </c>
      <c r="C63" s="122">
        <v>745000</v>
      </c>
      <c r="D63" s="122">
        <v>-16000</v>
      </c>
      <c r="E63" s="122">
        <f>C63+D63</f>
        <v>729000</v>
      </c>
      <c r="F63" s="51"/>
    </row>
    <row r="64" spans="1:6" x14ac:dyDescent="0.25">
      <c r="A64" s="72" t="s">
        <v>119</v>
      </c>
      <c r="B64" s="164">
        <v>22308.45</v>
      </c>
      <c r="C64" s="122">
        <v>20400</v>
      </c>
      <c r="D64" s="122">
        <v>600</v>
      </c>
      <c r="E64" s="122">
        <f t="shared" ref="E64:E84" si="13">C64+D64</f>
        <v>21000</v>
      </c>
      <c r="F64" s="51"/>
    </row>
    <row r="65" spans="1:6" x14ac:dyDescent="0.25">
      <c r="A65" s="72" t="s">
        <v>120</v>
      </c>
      <c r="B65" s="164">
        <v>102332.53</v>
      </c>
      <c r="C65" s="122">
        <v>145000</v>
      </c>
      <c r="D65" s="122">
        <v>-16000</v>
      </c>
      <c r="E65" s="122">
        <f t="shared" si="13"/>
        <v>129000</v>
      </c>
      <c r="F65" s="51"/>
    </row>
    <row r="66" spans="1:6" x14ac:dyDescent="0.25">
      <c r="A66" s="72" t="s">
        <v>121</v>
      </c>
      <c r="B66" s="164">
        <v>3000</v>
      </c>
      <c r="C66" s="122">
        <v>1000</v>
      </c>
      <c r="D66" s="122">
        <v>1000</v>
      </c>
      <c r="E66" s="122">
        <f t="shared" si="13"/>
        <v>2000</v>
      </c>
      <c r="F66" s="51"/>
    </row>
    <row r="67" spans="1:6" x14ac:dyDescent="0.25">
      <c r="A67" s="72" t="s">
        <v>122</v>
      </c>
      <c r="B67" s="164">
        <v>26609.42</v>
      </c>
      <c r="C67" s="122">
        <v>30000</v>
      </c>
      <c r="D67" s="122">
        <v>-3000</v>
      </c>
      <c r="E67" s="122">
        <f t="shared" si="13"/>
        <v>27000</v>
      </c>
      <c r="F67" s="51"/>
    </row>
    <row r="68" spans="1:6" x14ac:dyDescent="0.25">
      <c r="A68" s="72" t="s">
        <v>123</v>
      </c>
      <c r="B68" s="164">
        <v>2000</v>
      </c>
      <c r="C68" s="122">
        <v>500</v>
      </c>
      <c r="D68" s="122">
        <v>0</v>
      </c>
      <c r="E68" s="122">
        <f t="shared" si="13"/>
        <v>500</v>
      </c>
      <c r="F68" s="51"/>
    </row>
    <row r="69" spans="1:6" x14ac:dyDescent="0.25">
      <c r="A69" s="72" t="s">
        <v>124</v>
      </c>
      <c r="B69" s="165">
        <v>2000</v>
      </c>
      <c r="C69" s="122">
        <v>500</v>
      </c>
      <c r="D69" s="122"/>
      <c r="E69" s="122">
        <f t="shared" si="13"/>
        <v>500</v>
      </c>
      <c r="F69" s="51"/>
    </row>
    <row r="70" spans="1:6" x14ac:dyDescent="0.25">
      <c r="A70" s="72" t="s">
        <v>125</v>
      </c>
      <c r="B70" s="164">
        <v>50000</v>
      </c>
      <c r="C70" s="122">
        <v>10000</v>
      </c>
      <c r="D70" s="122">
        <v>5000</v>
      </c>
      <c r="E70" s="122">
        <f t="shared" si="13"/>
        <v>15000</v>
      </c>
      <c r="F70" s="51"/>
    </row>
    <row r="71" spans="1:6" x14ac:dyDescent="0.25">
      <c r="A71" s="72" t="s">
        <v>126</v>
      </c>
      <c r="B71" s="165">
        <v>1200</v>
      </c>
      <c r="C71" s="122">
        <v>1000</v>
      </c>
      <c r="D71" s="122">
        <v>4000</v>
      </c>
      <c r="E71" s="122">
        <f t="shared" si="13"/>
        <v>5000</v>
      </c>
      <c r="F71" s="51"/>
    </row>
    <row r="72" spans="1:6" x14ac:dyDescent="0.25">
      <c r="A72" s="72" t="s">
        <v>127</v>
      </c>
      <c r="B72" s="165">
        <v>1000</v>
      </c>
      <c r="C72" s="122">
        <v>500</v>
      </c>
      <c r="D72" s="122"/>
      <c r="E72" s="122">
        <f t="shared" si="13"/>
        <v>500</v>
      </c>
      <c r="F72" s="51"/>
    </row>
    <row r="73" spans="1:6" x14ac:dyDescent="0.25">
      <c r="A73" s="72" t="s">
        <v>128</v>
      </c>
      <c r="B73" s="165">
        <v>4000</v>
      </c>
      <c r="C73" s="122">
        <v>2000</v>
      </c>
      <c r="D73" s="122"/>
      <c r="E73" s="122">
        <f t="shared" si="13"/>
        <v>2000</v>
      </c>
      <c r="F73" s="51"/>
    </row>
    <row r="74" spans="1:6" x14ac:dyDescent="0.25">
      <c r="A74" s="72" t="s">
        <v>129</v>
      </c>
      <c r="B74" s="164">
        <v>40000</v>
      </c>
      <c r="C74" s="122">
        <v>4100</v>
      </c>
      <c r="D74" s="122">
        <v>15900</v>
      </c>
      <c r="E74" s="122">
        <f t="shared" si="13"/>
        <v>20000</v>
      </c>
      <c r="F74" s="51"/>
    </row>
    <row r="75" spans="1:6" x14ac:dyDescent="0.25">
      <c r="A75" s="72" t="s">
        <v>130</v>
      </c>
      <c r="B75" s="164">
        <v>3000</v>
      </c>
      <c r="C75" s="122">
        <v>500</v>
      </c>
      <c r="D75" s="122"/>
      <c r="E75" s="122">
        <f t="shared" si="13"/>
        <v>500</v>
      </c>
      <c r="F75" s="51"/>
    </row>
    <row r="76" spans="1:6" x14ac:dyDescent="0.25">
      <c r="A76" s="72" t="s">
        <v>131</v>
      </c>
      <c r="B76" s="164">
        <v>2000</v>
      </c>
      <c r="C76" s="122">
        <v>500</v>
      </c>
      <c r="D76" s="122"/>
      <c r="E76" s="122">
        <f t="shared" si="13"/>
        <v>500</v>
      </c>
      <c r="F76" s="51"/>
    </row>
    <row r="77" spans="1:6" x14ac:dyDescent="0.25">
      <c r="A77" s="72" t="s">
        <v>132</v>
      </c>
      <c r="B77" s="165">
        <v>1000</v>
      </c>
      <c r="C77" s="122">
        <v>500</v>
      </c>
      <c r="D77" s="122"/>
      <c r="E77" s="122">
        <f t="shared" si="13"/>
        <v>500</v>
      </c>
      <c r="F77" s="51"/>
    </row>
    <row r="78" spans="1:6" x14ac:dyDescent="0.25">
      <c r="A78" s="72" t="s">
        <v>133</v>
      </c>
      <c r="B78" s="164">
        <v>1000</v>
      </c>
      <c r="C78" s="122">
        <v>1000</v>
      </c>
      <c r="D78" s="122"/>
      <c r="E78" s="122">
        <f t="shared" si="13"/>
        <v>1000</v>
      </c>
      <c r="F78" s="51"/>
    </row>
    <row r="79" spans="1:6" x14ac:dyDescent="0.25">
      <c r="A79" s="72" t="s">
        <v>134</v>
      </c>
      <c r="B79" s="164">
        <v>4000</v>
      </c>
      <c r="C79" s="122">
        <v>500</v>
      </c>
      <c r="D79" s="122">
        <v>8000</v>
      </c>
      <c r="E79" s="122">
        <f t="shared" si="13"/>
        <v>8500</v>
      </c>
      <c r="F79" s="51"/>
    </row>
    <row r="80" spans="1:6" x14ac:dyDescent="0.25">
      <c r="A80" s="72" t="s">
        <v>135</v>
      </c>
      <c r="B80" s="164">
        <v>16000</v>
      </c>
      <c r="C80" s="122">
        <v>3000</v>
      </c>
      <c r="D80" s="122">
        <v>4500</v>
      </c>
      <c r="E80" s="122">
        <f t="shared" si="13"/>
        <v>7500</v>
      </c>
      <c r="F80" s="51"/>
    </row>
    <row r="81" spans="1:8" x14ac:dyDescent="0.25">
      <c r="A81" s="72" t="s">
        <v>136</v>
      </c>
      <c r="B81" s="164">
        <v>4000</v>
      </c>
      <c r="C81" s="122">
        <v>500</v>
      </c>
      <c r="D81" s="122"/>
      <c r="E81" s="122">
        <f t="shared" si="13"/>
        <v>500</v>
      </c>
      <c r="F81" s="51"/>
    </row>
    <row r="82" spans="1:8" x14ac:dyDescent="0.25">
      <c r="A82" s="72" t="s">
        <v>137</v>
      </c>
      <c r="B82" s="164">
        <v>5000</v>
      </c>
      <c r="C82" s="122">
        <v>1000</v>
      </c>
      <c r="D82" s="122">
        <v>1000</v>
      </c>
      <c r="E82" s="122">
        <f t="shared" si="13"/>
        <v>2000</v>
      </c>
      <c r="F82" s="51"/>
    </row>
    <row r="83" spans="1:8" x14ac:dyDescent="0.25">
      <c r="A83" s="72" t="s">
        <v>138</v>
      </c>
      <c r="B83" s="164">
        <v>13000</v>
      </c>
      <c r="C83" s="122">
        <v>2000</v>
      </c>
      <c r="D83" s="122">
        <v>4000</v>
      </c>
      <c r="E83" s="122">
        <f t="shared" si="13"/>
        <v>6000</v>
      </c>
      <c r="F83" s="51"/>
    </row>
    <row r="84" spans="1:8" x14ac:dyDescent="0.25">
      <c r="A84" s="72" t="s">
        <v>139</v>
      </c>
      <c r="B84" s="165">
        <v>1300</v>
      </c>
      <c r="C84" s="122">
        <v>500</v>
      </c>
      <c r="D84" s="122"/>
      <c r="E84" s="122">
        <f t="shared" si="13"/>
        <v>500</v>
      </c>
      <c r="F84" s="51"/>
    </row>
    <row r="85" spans="1:8" x14ac:dyDescent="0.25">
      <c r="A85" s="69" t="s">
        <v>87</v>
      </c>
      <c r="B85" s="118">
        <f>B86+B131+B147+B191+B200</f>
        <v>822249.29</v>
      </c>
      <c r="C85" s="118">
        <f>C86+C131+C147+C191+C200</f>
        <v>839659</v>
      </c>
      <c r="D85" s="118">
        <f>D86+D131+D147+D191+D200</f>
        <v>183341</v>
      </c>
      <c r="E85" s="118">
        <f>E86+E132+E147+E191+E200</f>
        <v>1026000</v>
      </c>
      <c r="H85" s="51"/>
    </row>
    <row r="86" spans="1:8" x14ac:dyDescent="0.25">
      <c r="A86" s="70" t="s">
        <v>88</v>
      </c>
      <c r="B86" s="139">
        <f>B87</f>
        <v>454121.91000000003</v>
      </c>
      <c r="C86" s="71">
        <f>SUM(C88:C129)</f>
        <v>477016</v>
      </c>
      <c r="D86" s="71">
        <f>D87</f>
        <v>-3000</v>
      </c>
      <c r="E86" s="71">
        <f>E87</f>
        <v>477016</v>
      </c>
      <c r="H86" s="51"/>
    </row>
    <row r="87" spans="1:8" x14ac:dyDescent="0.25">
      <c r="A87" s="70" t="s">
        <v>89</v>
      </c>
      <c r="B87" s="139">
        <f>SUM(B88:B129)</f>
        <v>454121.91000000003</v>
      </c>
      <c r="C87" s="71">
        <f>SUM(C88:C128)</f>
        <v>477016</v>
      </c>
      <c r="D87" s="71">
        <f>SUM(D88:D128)</f>
        <v>-3000</v>
      </c>
      <c r="E87" s="71">
        <f>SUM(E88:E129)</f>
        <v>477016</v>
      </c>
    </row>
    <row r="88" spans="1:8" x14ac:dyDescent="0.25">
      <c r="A88" s="72" t="s">
        <v>118</v>
      </c>
      <c r="B88" s="164">
        <v>194164.04</v>
      </c>
      <c r="C88" s="122">
        <v>200266</v>
      </c>
      <c r="D88" s="122">
        <v>-1050</v>
      </c>
      <c r="E88" s="71">
        <f>C88+D88</f>
        <v>199216</v>
      </c>
    </row>
    <row r="89" spans="1:8" x14ac:dyDescent="0.25">
      <c r="A89" s="72" t="s">
        <v>119</v>
      </c>
      <c r="B89" s="164">
        <v>8807.3799999999992</v>
      </c>
      <c r="C89" s="122">
        <v>9500</v>
      </c>
      <c r="D89" s="122"/>
      <c r="E89" s="71">
        <f t="shared" ref="E89:E121" si="14">C89+D89</f>
        <v>9500</v>
      </c>
    </row>
    <row r="90" spans="1:8" x14ac:dyDescent="0.25">
      <c r="A90" s="72" t="s">
        <v>120</v>
      </c>
      <c r="B90" s="164">
        <v>31889.83</v>
      </c>
      <c r="C90" s="122">
        <v>33050</v>
      </c>
      <c r="D90" s="122">
        <v>-1250</v>
      </c>
      <c r="E90" s="71">
        <f t="shared" si="14"/>
        <v>31800</v>
      </c>
    </row>
    <row r="91" spans="1:8" x14ac:dyDescent="0.25">
      <c r="A91" s="72" t="s">
        <v>121</v>
      </c>
      <c r="B91" s="165">
        <v>6983.28</v>
      </c>
      <c r="C91" s="122">
        <v>5000</v>
      </c>
      <c r="D91" s="122">
        <v>-2000</v>
      </c>
      <c r="E91" s="71">
        <f t="shared" si="14"/>
        <v>3000</v>
      </c>
    </row>
    <row r="92" spans="1:8" x14ac:dyDescent="0.25">
      <c r="A92" s="72" t="s">
        <v>122</v>
      </c>
      <c r="B92" s="164">
        <v>5890.69</v>
      </c>
      <c r="C92" s="122">
        <v>10800</v>
      </c>
      <c r="D92" s="122">
        <v>-3000</v>
      </c>
      <c r="E92" s="71">
        <f t="shared" si="14"/>
        <v>7800</v>
      </c>
    </row>
    <row r="93" spans="1:8" x14ac:dyDescent="0.25">
      <c r="A93" s="72" t="s">
        <v>123</v>
      </c>
      <c r="B93" s="164">
        <v>2117.77</v>
      </c>
      <c r="C93" s="122">
        <v>3000</v>
      </c>
      <c r="D93" s="122">
        <v>-1000</v>
      </c>
      <c r="E93" s="71">
        <f t="shared" si="14"/>
        <v>2000</v>
      </c>
    </row>
    <row r="94" spans="1:8" x14ac:dyDescent="0.25">
      <c r="A94" s="72" t="s">
        <v>124</v>
      </c>
      <c r="B94" s="165">
        <v>4809.3999999999996</v>
      </c>
      <c r="C94" s="122">
        <v>10000</v>
      </c>
      <c r="D94" s="122">
        <v>-2000</v>
      </c>
      <c r="E94" s="71">
        <f t="shared" si="14"/>
        <v>8000</v>
      </c>
    </row>
    <row r="95" spans="1:8" x14ac:dyDescent="0.25">
      <c r="A95" s="72" t="s">
        <v>141</v>
      </c>
      <c r="B95" s="164">
        <v>27374.22</v>
      </c>
      <c r="C95" s="122">
        <v>10000</v>
      </c>
      <c r="D95" s="122">
        <v>12000</v>
      </c>
      <c r="E95" s="71">
        <f t="shared" si="14"/>
        <v>22000</v>
      </c>
    </row>
    <row r="96" spans="1:8" x14ac:dyDescent="0.25">
      <c r="A96" s="72" t="s">
        <v>125</v>
      </c>
      <c r="B96" s="164">
        <v>3322.64</v>
      </c>
      <c r="C96" s="122">
        <v>20000</v>
      </c>
      <c r="D96" s="122">
        <v>-2000</v>
      </c>
      <c r="E96" s="71">
        <f t="shared" si="14"/>
        <v>18000</v>
      </c>
    </row>
    <row r="97" spans="1:6" x14ac:dyDescent="0.25">
      <c r="A97" s="72" t="s">
        <v>126</v>
      </c>
      <c r="B97" s="164">
        <v>10089.98</v>
      </c>
      <c r="C97" s="122">
        <v>7000</v>
      </c>
      <c r="D97" s="122">
        <v>-2320</v>
      </c>
      <c r="E97" s="71">
        <f t="shared" si="14"/>
        <v>4680</v>
      </c>
    </row>
    <row r="98" spans="1:6" x14ac:dyDescent="0.25">
      <c r="A98" s="72" t="s">
        <v>142</v>
      </c>
      <c r="B98" s="167">
        <v>1586</v>
      </c>
      <c r="C98" s="122">
        <v>3000</v>
      </c>
      <c r="D98" s="122">
        <v>-1000</v>
      </c>
      <c r="E98" s="71">
        <f t="shared" si="14"/>
        <v>2000</v>
      </c>
    </row>
    <row r="99" spans="1:6" x14ac:dyDescent="0.25">
      <c r="A99" s="72" t="s">
        <v>127</v>
      </c>
      <c r="B99" s="167">
        <v>2744.7</v>
      </c>
      <c r="C99" s="122">
        <v>6000</v>
      </c>
      <c r="D99" s="122">
        <v>-4000</v>
      </c>
      <c r="E99" s="71">
        <f t="shared" si="14"/>
        <v>2000</v>
      </c>
    </row>
    <row r="100" spans="1:6" x14ac:dyDescent="0.25">
      <c r="A100" s="72" t="s">
        <v>128</v>
      </c>
      <c r="B100" s="167">
        <v>8930.48</v>
      </c>
      <c r="C100" s="122">
        <v>10000</v>
      </c>
      <c r="D100" s="122"/>
      <c r="E100" s="71">
        <f t="shared" si="14"/>
        <v>10000</v>
      </c>
    </row>
    <row r="101" spans="1:6" x14ac:dyDescent="0.25">
      <c r="A101" s="72" t="s">
        <v>129</v>
      </c>
      <c r="B101" s="168">
        <v>30096.9</v>
      </c>
      <c r="C101" s="122">
        <v>27000</v>
      </c>
      <c r="D101" s="122"/>
      <c r="E101" s="71">
        <f t="shared" si="14"/>
        <v>27000</v>
      </c>
    </row>
    <row r="102" spans="1:6" x14ac:dyDescent="0.25">
      <c r="A102" s="72" t="s">
        <v>130</v>
      </c>
      <c r="B102" s="168">
        <v>3988.74</v>
      </c>
      <c r="C102" s="122">
        <v>3000</v>
      </c>
      <c r="D102" s="122">
        <v>1000</v>
      </c>
      <c r="E102" s="71">
        <f t="shared" si="14"/>
        <v>4000</v>
      </c>
      <c r="F102" s="99"/>
    </row>
    <row r="103" spans="1:6" x14ac:dyDescent="0.25">
      <c r="A103" s="72" t="s">
        <v>131</v>
      </c>
      <c r="B103" s="167">
        <v>5020.3999999999996</v>
      </c>
      <c r="C103" s="122">
        <v>4000</v>
      </c>
      <c r="D103" s="122"/>
      <c r="E103" s="71">
        <f t="shared" si="14"/>
        <v>4000</v>
      </c>
      <c r="F103" s="74"/>
    </row>
    <row r="104" spans="1:6" x14ac:dyDescent="0.25">
      <c r="A104" s="72" t="s">
        <v>132</v>
      </c>
      <c r="B104" s="168">
        <v>5202.01</v>
      </c>
      <c r="C104" s="122">
        <v>4000</v>
      </c>
      <c r="D104" s="122"/>
      <c r="E104" s="71">
        <f t="shared" si="14"/>
        <v>4000</v>
      </c>
    </row>
    <row r="105" spans="1:6" x14ac:dyDescent="0.25">
      <c r="A105" s="72" t="s">
        <v>133</v>
      </c>
      <c r="B105" s="167">
        <v>36.119999999999997</v>
      </c>
      <c r="C105" s="122">
        <v>4000</v>
      </c>
      <c r="D105" s="122"/>
      <c r="E105" s="71">
        <f t="shared" si="14"/>
        <v>4000</v>
      </c>
    </row>
    <row r="106" spans="1:6" x14ac:dyDescent="0.25">
      <c r="A106" s="72" t="s">
        <v>134</v>
      </c>
      <c r="B106" s="167">
        <v>18777.77</v>
      </c>
      <c r="C106" s="122">
        <v>10000</v>
      </c>
      <c r="D106" s="122">
        <v>3000</v>
      </c>
      <c r="E106" s="71">
        <f t="shared" si="14"/>
        <v>13000</v>
      </c>
    </row>
    <row r="107" spans="1:6" x14ac:dyDescent="0.25">
      <c r="A107" s="72" t="s">
        <v>135</v>
      </c>
      <c r="B107" s="168">
        <v>3463.06</v>
      </c>
      <c r="C107" s="122">
        <v>17000</v>
      </c>
      <c r="D107" s="122">
        <v>-3000</v>
      </c>
      <c r="E107" s="71">
        <f t="shared" si="14"/>
        <v>14000</v>
      </c>
    </row>
    <row r="108" spans="1:6" x14ac:dyDescent="0.25">
      <c r="A108" s="72" t="s">
        <v>136</v>
      </c>
      <c r="B108" s="168">
        <v>17224.82</v>
      </c>
      <c r="C108" s="122">
        <v>12000</v>
      </c>
      <c r="D108" s="122">
        <v>4000</v>
      </c>
      <c r="E108" s="71">
        <f t="shared" si="14"/>
        <v>16000</v>
      </c>
    </row>
    <row r="109" spans="1:6" x14ac:dyDescent="0.25">
      <c r="A109" s="72" t="s">
        <v>143</v>
      </c>
      <c r="B109" s="168"/>
      <c r="C109" s="122">
        <v>5000</v>
      </c>
      <c r="D109" s="122">
        <v>-1000</v>
      </c>
      <c r="E109" s="71">
        <f t="shared" si="14"/>
        <v>4000</v>
      </c>
    </row>
    <row r="110" spans="1:6" x14ac:dyDescent="0.25">
      <c r="A110" s="72" t="s">
        <v>137</v>
      </c>
      <c r="B110" s="167">
        <v>3426.87</v>
      </c>
      <c r="C110" s="122">
        <v>16000</v>
      </c>
      <c r="D110" s="122"/>
      <c r="E110" s="71">
        <f t="shared" si="14"/>
        <v>16000</v>
      </c>
    </row>
    <row r="111" spans="1:6" x14ac:dyDescent="0.25">
      <c r="A111" s="72" t="s">
        <v>138</v>
      </c>
      <c r="B111" s="164">
        <v>4233.22</v>
      </c>
      <c r="C111" s="122">
        <v>3000</v>
      </c>
      <c r="D111" s="122"/>
      <c r="E111" s="71">
        <f t="shared" si="14"/>
        <v>3000</v>
      </c>
    </row>
    <row r="112" spans="1:6" x14ac:dyDescent="0.25">
      <c r="A112" s="72" t="s">
        <v>144</v>
      </c>
      <c r="B112" s="164">
        <v>4174.32</v>
      </c>
      <c r="C112" s="122">
        <v>1100</v>
      </c>
      <c r="D112" s="122">
        <v>100</v>
      </c>
      <c r="E112" s="71">
        <f t="shared" si="14"/>
        <v>1200</v>
      </c>
    </row>
    <row r="113" spans="1:8" x14ac:dyDescent="0.25">
      <c r="A113" s="72" t="s">
        <v>145</v>
      </c>
      <c r="B113" s="164">
        <v>1140</v>
      </c>
      <c r="C113" s="122">
        <v>14000</v>
      </c>
      <c r="D113" s="122">
        <v>6500</v>
      </c>
      <c r="E113" s="71">
        <f t="shared" si="14"/>
        <v>20500</v>
      </c>
    </row>
    <row r="114" spans="1:8" x14ac:dyDescent="0.25">
      <c r="A114" s="72" t="s">
        <v>146</v>
      </c>
      <c r="B114" s="165">
        <v>20892.34</v>
      </c>
      <c r="C114" s="122"/>
      <c r="D114" s="122">
        <v>120</v>
      </c>
      <c r="E114" s="71">
        <f t="shared" si="14"/>
        <v>120</v>
      </c>
    </row>
    <row r="115" spans="1:8" x14ac:dyDescent="0.25">
      <c r="A115" s="72" t="s">
        <v>147</v>
      </c>
      <c r="B115" s="168">
        <v>678.54</v>
      </c>
      <c r="C115" s="122">
        <v>2000</v>
      </c>
      <c r="D115" s="122">
        <v>-500</v>
      </c>
      <c r="E115" s="71">
        <f t="shared" si="14"/>
        <v>1500</v>
      </c>
    </row>
    <row r="116" spans="1:8" x14ac:dyDescent="0.25">
      <c r="A116" s="72" t="s">
        <v>139</v>
      </c>
      <c r="B116" s="167">
        <v>606.03</v>
      </c>
      <c r="C116" s="122">
        <v>1500</v>
      </c>
      <c r="D116" s="122"/>
      <c r="E116" s="71">
        <f t="shared" si="14"/>
        <v>1500</v>
      </c>
    </row>
    <row r="117" spans="1:8" x14ac:dyDescent="0.25">
      <c r="A117" s="72" t="s">
        <v>148</v>
      </c>
      <c r="B117" s="167"/>
      <c r="C117" s="122">
        <v>100</v>
      </c>
      <c r="D117" s="122"/>
      <c r="E117" s="71">
        <f t="shared" si="14"/>
        <v>100</v>
      </c>
    </row>
    <row r="118" spans="1:8" x14ac:dyDescent="0.25">
      <c r="A118" s="72" t="s">
        <v>140</v>
      </c>
      <c r="B118" s="167">
        <v>12.28</v>
      </c>
      <c r="C118" s="122">
        <v>100</v>
      </c>
      <c r="D118" s="122"/>
      <c r="E118" s="71">
        <f t="shared" si="14"/>
        <v>100</v>
      </c>
    </row>
    <row r="119" spans="1:8" x14ac:dyDescent="0.25">
      <c r="A119" s="72" t="s">
        <v>149</v>
      </c>
      <c r="B119" s="167">
        <v>2757.25</v>
      </c>
      <c r="C119" s="122">
        <v>2000</v>
      </c>
      <c r="D119" s="122">
        <v>600</v>
      </c>
      <c r="E119" s="71">
        <f t="shared" si="14"/>
        <v>2600</v>
      </c>
    </row>
    <row r="120" spans="1:8" x14ac:dyDescent="0.25">
      <c r="A120" s="72" t="s">
        <v>150</v>
      </c>
      <c r="B120" s="168">
        <v>7968.22</v>
      </c>
      <c r="C120" s="122">
        <v>9000</v>
      </c>
      <c r="D120" s="122"/>
      <c r="E120" s="71">
        <f t="shared" si="14"/>
        <v>9000</v>
      </c>
    </row>
    <row r="121" spans="1:8" x14ac:dyDescent="0.25">
      <c r="A121" s="43" t="s">
        <v>236</v>
      </c>
      <c r="B121" s="167">
        <v>3000</v>
      </c>
      <c r="C121" s="122">
        <v>5000</v>
      </c>
      <c r="D121" s="122">
        <v>-1500</v>
      </c>
      <c r="E121" s="71">
        <f t="shared" si="14"/>
        <v>3500</v>
      </c>
    </row>
    <row r="122" spans="1:8" x14ac:dyDescent="0.25">
      <c r="A122" s="43" t="s">
        <v>265</v>
      </c>
      <c r="B122" s="167">
        <v>1022.08</v>
      </c>
      <c r="C122" s="122"/>
      <c r="D122" s="122"/>
      <c r="E122" s="71">
        <v>900</v>
      </c>
    </row>
    <row r="123" spans="1:8" x14ac:dyDescent="0.25">
      <c r="A123" s="72" t="s">
        <v>151</v>
      </c>
      <c r="B123" s="167">
        <v>1565.22</v>
      </c>
      <c r="C123" s="122">
        <v>1100</v>
      </c>
      <c r="D123" s="122">
        <v>-200</v>
      </c>
      <c r="E123" s="71">
        <v>1000</v>
      </c>
    </row>
    <row r="124" spans="1:8" x14ac:dyDescent="0.25">
      <c r="A124" s="72" t="s">
        <v>152</v>
      </c>
      <c r="B124" s="167">
        <v>1.91</v>
      </c>
      <c r="C124" s="122">
        <v>2000</v>
      </c>
      <c r="D124" s="122">
        <v>-1000</v>
      </c>
      <c r="E124" s="71">
        <v>500</v>
      </c>
    </row>
    <row r="125" spans="1:8" x14ac:dyDescent="0.25">
      <c r="A125" s="72" t="s">
        <v>264</v>
      </c>
      <c r="B125" s="167">
        <v>1786</v>
      </c>
      <c r="C125" s="122"/>
      <c r="D125" s="122"/>
      <c r="E125" s="71"/>
    </row>
    <row r="126" spans="1:8" s="44" customFormat="1" x14ac:dyDescent="0.25">
      <c r="A126" s="77" t="s">
        <v>153</v>
      </c>
      <c r="B126" s="167">
        <v>0</v>
      </c>
      <c r="C126" s="123">
        <v>500</v>
      </c>
      <c r="D126" s="123"/>
      <c r="E126" s="71">
        <v>1000</v>
      </c>
      <c r="G126" s="159"/>
      <c r="H126"/>
    </row>
    <row r="127" spans="1:8" x14ac:dyDescent="0.25">
      <c r="A127" s="79" t="s">
        <v>154</v>
      </c>
      <c r="B127" s="167">
        <v>8337.4</v>
      </c>
      <c r="C127" s="124">
        <v>1000</v>
      </c>
      <c r="D127" s="124"/>
      <c r="E127" s="71">
        <v>1500</v>
      </c>
      <c r="G127" s="160"/>
      <c r="H127" s="44"/>
    </row>
    <row r="128" spans="1:8" s="44" customFormat="1" x14ac:dyDescent="0.25">
      <c r="A128" s="77" t="s">
        <v>155</v>
      </c>
      <c r="B128" s="167"/>
      <c r="C128" s="123">
        <v>5000</v>
      </c>
      <c r="D128" s="123">
        <v>-3500</v>
      </c>
      <c r="E128" s="71"/>
      <c r="G128" s="159"/>
      <c r="H128"/>
    </row>
    <row r="129" spans="1:9" s="44" customFormat="1" x14ac:dyDescent="0.25">
      <c r="A129" s="43" t="s">
        <v>158</v>
      </c>
      <c r="B129" s="167"/>
      <c r="C129" s="123"/>
      <c r="D129" s="123">
        <v>3000</v>
      </c>
      <c r="E129" s="71">
        <f>C129+D129</f>
        <v>3000</v>
      </c>
      <c r="G129" s="159"/>
      <c r="H129"/>
    </row>
    <row r="130" spans="1:9" s="44" customFormat="1" x14ac:dyDescent="0.25">
      <c r="A130" s="43"/>
      <c r="B130" s="166"/>
      <c r="C130" s="123"/>
      <c r="D130" s="123"/>
      <c r="E130" s="71"/>
      <c r="G130" s="159"/>
      <c r="H130"/>
    </row>
    <row r="131" spans="1:9" x14ac:dyDescent="0.25">
      <c r="A131" s="70" t="s">
        <v>95</v>
      </c>
      <c r="B131" s="66">
        <f>B132</f>
        <v>22995.93</v>
      </c>
      <c r="C131" s="59">
        <f>C132</f>
        <v>27200</v>
      </c>
      <c r="D131" s="59">
        <f>D132</f>
        <v>33314</v>
      </c>
      <c r="E131" s="59">
        <f>E132</f>
        <v>60514</v>
      </c>
    </row>
    <row r="132" spans="1:9" x14ac:dyDescent="0.25">
      <c r="A132" s="70" t="s">
        <v>96</v>
      </c>
      <c r="B132" s="139">
        <f>SUM(B133:B146)</f>
        <v>22995.93</v>
      </c>
      <c r="C132" s="71">
        <f>SUM(C133:C146)</f>
        <v>27200</v>
      </c>
      <c r="D132" s="71">
        <f>SUM(D133:D146)</f>
        <v>33314</v>
      </c>
      <c r="E132" s="71">
        <f>SUM(E133:E146)</f>
        <v>60514</v>
      </c>
    </row>
    <row r="133" spans="1:9" x14ac:dyDescent="0.25">
      <c r="A133" s="43" t="s">
        <v>121</v>
      </c>
      <c r="B133" s="66"/>
      <c r="C133" s="71"/>
      <c r="D133" s="71"/>
      <c r="E133" s="71">
        <f t="shared" ref="E133:E146" si="15">C133+D133</f>
        <v>0</v>
      </c>
    </row>
    <row r="134" spans="1:9" x14ac:dyDescent="0.25">
      <c r="A134" s="72" t="s">
        <v>141</v>
      </c>
      <c r="B134" s="66">
        <v>7608.48</v>
      </c>
      <c r="C134" s="122">
        <v>8000</v>
      </c>
      <c r="D134" s="122">
        <v>-500</v>
      </c>
      <c r="E134" s="71">
        <f t="shared" si="15"/>
        <v>7500</v>
      </c>
    </row>
    <row r="135" spans="1:9" x14ac:dyDescent="0.25">
      <c r="A135" s="72" t="s">
        <v>125</v>
      </c>
      <c r="B135" s="66">
        <v>2424.64</v>
      </c>
      <c r="C135" s="122">
        <v>2500</v>
      </c>
      <c r="D135" s="122">
        <v>4000</v>
      </c>
      <c r="E135" s="71">
        <f t="shared" si="15"/>
        <v>6500</v>
      </c>
      <c r="I135" s="51"/>
    </row>
    <row r="136" spans="1:9" x14ac:dyDescent="0.25">
      <c r="A136" s="72" t="s">
        <v>126</v>
      </c>
      <c r="B136" s="66">
        <v>1386.98</v>
      </c>
      <c r="C136" s="122">
        <v>2000</v>
      </c>
      <c r="D136" s="122"/>
      <c r="E136" s="71">
        <f t="shared" si="15"/>
        <v>2000</v>
      </c>
    </row>
    <row r="137" spans="1:9" x14ac:dyDescent="0.25">
      <c r="A137" s="72" t="s">
        <v>128</v>
      </c>
      <c r="B137" s="66">
        <v>245.09</v>
      </c>
      <c r="C137" s="122">
        <v>500</v>
      </c>
      <c r="D137" s="122"/>
      <c r="E137" s="71">
        <f t="shared" si="15"/>
        <v>500</v>
      </c>
    </row>
    <row r="138" spans="1:9" x14ac:dyDescent="0.25">
      <c r="A138" s="72" t="s">
        <v>129</v>
      </c>
      <c r="B138" s="66">
        <v>4776.22</v>
      </c>
      <c r="C138" s="122">
        <v>4000</v>
      </c>
      <c r="D138" s="122">
        <v>7000</v>
      </c>
      <c r="E138" s="71">
        <f t="shared" si="15"/>
        <v>11000</v>
      </c>
    </row>
    <row r="139" spans="1:9" x14ac:dyDescent="0.25">
      <c r="A139" s="72" t="s">
        <v>130</v>
      </c>
      <c r="B139" s="66">
        <v>1365.47</v>
      </c>
      <c r="C139" s="122">
        <v>2000</v>
      </c>
      <c r="D139" s="122">
        <v>-1000</v>
      </c>
      <c r="E139" s="71">
        <f t="shared" si="15"/>
        <v>1000</v>
      </c>
    </row>
    <row r="140" spans="1:9" x14ac:dyDescent="0.25">
      <c r="A140" s="72" t="s">
        <v>134</v>
      </c>
      <c r="B140" s="66">
        <v>3882.1</v>
      </c>
      <c r="C140" s="122">
        <v>5000</v>
      </c>
      <c r="D140" s="122">
        <v>22314</v>
      </c>
      <c r="E140" s="71">
        <f t="shared" si="15"/>
        <v>27314</v>
      </c>
    </row>
    <row r="141" spans="1:9" x14ac:dyDescent="0.25">
      <c r="A141" s="72" t="s">
        <v>138</v>
      </c>
      <c r="B141" s="66">
        <v>696.64</v>
      </c>
      <c r="C141" s="122">
        <v>1000</v>
      </c>
      <c r="D141" s="122"/>
      <c r="E141" s="71">
        <f t="shared" si="15"/>
        <v>1000</v>
      </c>
    </row>
    <row r="142" spans="1:9" x14ac:dyDescent="0.25">
      <c r="A142" s="72" t="s">
        <v>144</v>
      </c>
      <c r="B142" s="66">
        <v>44.88</v>
      </c>
      <c r="C142" s="122">
        <v>200</v>
      </c>
      <c r="D142" s="122"/>
      <c r="E142" s="71">
        <f t="shared" si="15"/>
        <v>200</v>
      </c>
    </row>
    <row r="143" spans="1:9" x14ac:dyDescent="0.25">
      <c r="A143" s="72" t="s">
        <v>261</v>
      </c>
      <c r="B143" s="66">
        <v>402.39</v>
      </c>
      <c r="C143" s="122"/>
      <c r="D143" s="122">
        <v>500</v>
      </c>
      <c r="E143" s="71">
        <f t="shared" si="15"/>
        <v>500</v>
      </c>
    </row>
    <row r="144" spans="1:9" x14ac:dyDescent="0.25">
      <c r="A144" s="72" t="s">
        <v>150</v>
      </c>
      <c r="B144" s="66"/>
      <c r="C144" s="122">
        <v>2000</v>
      </c>
      <c r="D144" s="122"/>
      <c r="E144" s="71">
        <f t="shared" si="15"/>
        <v>2000</v>
      </c>
    </row>
    <row r="145" spans="1:7" x14ac:dyDescent="0.25">
      <c r="A145" s="72" t="s">
        <v>266</v>
      </c>
      <c r="B145" s="66">
        <v>163.04</v>
      </c>
      <c r="C145" s="122"/>
      <c r="D145" s="122"/>
      <c r="E145" s="71"/>
    </row>
    <row r="146" spans="1:7" x14ac:dyDescent="0.25">
      <c r="A146" s="79" t="s">
        <v>154</v>
      </c>
      <c r="B146" s="66"/>
      <c r="C146" s="122"/>
      <c r="D146" s="122">
        <v>1000</v>
      </c>
      <c r="E146" s="71">
        <f t="shared" si="15"/>
        <v>1000</v>
      </c>
    </row>
    <row r="147" spans="1:7" x14ac:dyDescent="0.25">
      <c r="A147" s="70" t="s">
        <v>100</v>
      </c>
      <c r="B147" s="66">
        <f>B148+B168</f>
        <v>334264.05</v>
      </c>
      <c r="C147" s="71">
        <f>C148+C168</f>
        <v>327443</v>
      </c>
      <c r="D147" s="71">
        <f>D148+D168</f>
        <v>149748</v>
      </c>
      <c r="E147" s="71">
        <f>E148+E168</f>
        <v>477191</v>
      </c>
    </row>
    <row r="148" spans="1:7" x14ac:dyDescent="0.25">
      <c r="A148" s="70" t="s">
        <v>101</v>
      </c>
      <c r="B148" s="66">
        <f>SUM(B149:B167)</f>
        <v>59816.82</v>
      </c>
      <c r="C148" s="71">
        <f>SUM(C149:C167)</f>
        <v>81849</v>
      </c>
      <c r="D148" s="71">
        <f>SUM(D149:D167)</f>
        <v>8588</v>
      </c>
      <c r="E148" s="71">
        <f>C148+D148</f>
        <v>90437</v>
      </c>
    </row>
    <row r="149" spans="1:7" x14ac:dyDescent="0.25">
      <c r="A149" s="72" t="s">
        <v>118</v>
      </c>
      <c r="B149" s="60">
        <v>26213.35</v>
      </c>
      <c r="C149" s="122">
        <v>27429</v>
      </c>
      <c r="D149" s="122">
        <v>2000</v>
      </c>
      <c r="E149" s="71">
        <f t="shared" ref="E149:E167" si="16">C149+D149</f>
        <v>29429</v>
      </c>
      <c r="G149" s="161"/>
    </row>
    <row r="150" spans="1:7" x14ac:dyDescent="0.25">
      <c r="A150" s="72" t="s">
        <v>119</v>
      </c>
      <c r="B150" s="60">
        <v>900</v>
      </c>
      <c r="C150" s="122">
        <v>1200</v>
      </c>
      <c r="D150" s="122">
        <v>738</v>
      </c>
      <c r="E150" s="71">
        <f t="shared" si="16"/>
        <v>1938</v>
      </c>
      <c r="G150" s="161"/>
    </row>
    <row r="151" spans="1:7" x14ac:dyDescent="0.25">
      <c r="A151" s="72" t="s">
        <v>120</v>
      </c>
      <c r="B151" s="60">
        <v>4412.43</v>
      </c>
      <c r="C151" s="122">
        <v>4526</v>
      </c>
      <c r="D151" s="122"/>
      <c r="E151" s="71">
        <f t="shared" si="16"/>
        <v>4526</v>
      </c>
      <c r="G151" s="161"/>
    </row>
    <row r="152" spans="1:7" x14ac:dyDescent="0.25">
      <c r="A152" s="72" t="s">
        <v>121</v>
      </c>
      <c r="B152" s="60">
        <v>3852.78</v>
      </c>
      <c r="C152" s="122">
        <v>5143</v>
      </c>
      <c r="D152" s="122"/>
      <c r="E152" s="71">
        <f t="shared" si="16"/>
        <v>5143</v>
      </c>
      <c r="G152" s="161"/>
    </row>
    <row r="153" spans="1:7" ht="15.75" customHeight="1" x14ac:dyDescent="0.25">
      <c r="A153" s="72" t="s">
        <v>122</v>
      </c>
      <c r="B153" s="60">
        <v>2939.98</v>
      </c>
      <c r="C153" s="122">
        <v>3890</v>
      </c>
      <c r="D153" s="122"/>
      <c r="E153" s="71">
        <f t="shared" si="16"/>
        <v>3890</v>
      </c>
      <c r="G153" s="161"/>
    </row>
    <row r="154" spans="1:7" x14ac:dyDescent="0.25">
      <c r="A154" s="72" t="s">
        <v>123</v>
      </c>
      <c r="B154" s="60">
        <v>0</v>
      </c>
      <c r="C154" s="122">
        <v>775</v>
      </c>
      <c r="D154" s="122"/>
      <c r="E154" s="71">
        <f t="shared" si="16"/>
        <v>775</v>
      </c>
      <c r="G154" s="161"/>
    </row>
    <row r="155" spans="1:7" x14ac:dyDescent="0.25">
      <c r="A155" s="72" t="s">
        <v>124</v>
      </c>
      <c r="B155" s="60"/>
      <c r="C155" s="122">
        <v>1164</v>
      </c>
      <c r="D155" s="122"/>
      <c r="E155" s="71">
        <f t="shared" si="16"/>
        <v>1164</v>
      </c>
      <c r="G155" s="161"/>
    </row>
    <row r="156" spans="1:7" x14ac:dyDescent="0.25">
      <c r="A156" s="72" t="s">
        <v>125</v>
      </c>
      <c r="B156" s="60">
        <v>641.47</v>
      </c>
      <c r="C156" s="122">
        <v>2000</v>
      </c>
      <c r="D156" s="122"/>
      <c r="E156" s="71">
        <f t="shared" si="16"/>
        <v>2000</v>
      </c>
      <c r="G156" s="161"/>
    </row>
    <row r="157" spans="1:7" x14ac:dyDescent="0.25">
      <c r="A157" s="72" t="s">
        <v>126</v>
      </c>
      <c r="B157" s="60"/>
      <c r="C157" s="122"/>
      <c r="D157" s="122">
        <v>1000</v>
      </c>
      <c r="E157" s="71">
        <f t="shared" si="16"/>
        <v>1000</v>
      </c>
      <c r="G157" s="161"/>
    </row>
    <row r="158" spans="1:7" x14ac:dyDescent="0.25">
      <c r="A158" s="72" t="s">
        <v>128</v>
      </c>
      <c r="B158" s="60"/>
      <c r="C158" s="122">
        <v>1000</v>
      </c>
      <c r="D158" s="122"/>
      <c r="E158" s="71">
        <f t="shared" si="16"/>
        <v>1000</v>
      </c>
      <c r="G158" s="161"/>
    </row>
    <row r="159" spans="1:7" x14ac:dyDescent="0.25">
      <c r="A159" s="72" t="s">
        <v>130</v>
      </c>
      <c r="B159" s="60">
        <v>6266</v>
      </c>
      <c r="C159" s="122">
        <v>5000</v>
      </c>
      <c r="D159" s="122"/>
      <c r="E159" s="71">
        <f t="shared" si="16"/>
        <v>5000</v>
      </c>
      <c r="G159" s="161"/>
    </row>
    <row r="160" spans="1:7" x14ac:dyDescent="0.25">
      <c r="A160" s="72" t="s">
        <v>133</v>
      </c>
      <c r="B160" s="73">
        <v>1834.06</v>
      </c>
      <c r="C160" s="122">
        <v>12500</v>
      </c>
      <c r="D160" s="122"/>
      <c r="E160" s="71">
        <f t="shared" si="16"/>
        <v>12500</v>
      </c>
      <c r="G160" s="161"/>
    </row>
    <row r="161" spans="1:7" x14ac:dyDescent="0.25">
      <c r="A161" s="72" t="s">
        <v>134</v>
      </c>
      <c r="B161" s="60">
        <v>11338.56</v>
      </c>
      <c r="C161" s="122">
        <v>15000</v>
      </c>
      <c r="D161" s="122">
        <v>3000</v>
      </c>
      <c r="E161" s="71">
        <f t="shared" si="16"/>
        <v>18000</v>
      </c>
      <c r="G161" s="161"/>
    </row>
    <row r="162" spans="1:7" x14ac:dyDescent="0.25">
      <c r="A162" s="72" t="s">
        <v>136</v>
      </c>
      <c r="B162" s="60"/>
      <c r="C162" s="122"/>
      <c r="D162" s="122">
        <v>1000</v>
      </c>
      <c r="E162" s="71">
        <f t="shared" si="16"/>
        <v>1000</v>
      </c>
      <c r="G162" s="161"/>
    </row>
    <row r="163" spans="1:7" x14ac:dyDescent="0.25">
      <c r="A163" s="72" t="s">
        <v>144</v>
      </c>
      <c r="B163" s="60">
        <v>1286.1400000000001</v>
      </c>
      <c r="C163" s="122">
        <v>2072</v>
      </c>
      <c r="D163" s="122"/>
      <c r="E163" s="71">
        <f t="shared" si="16"/>
        <v>2072</v>
      </c>
      <c r="G163" s="161"/>
    </row>
    <row r="164" spans="1:7" x14ac:dyDescent="0.25">
      <c r="A164" s="128" t="s">
        <v>147</v>
      </c>
      <c r="B164" s="60">
        <v>132.05000000000001</v>
      </c>
      <c r="C164" s="122">
        <v>150</v>
      </c>
      <c r="D164" s="122">
        <v>850</v>
      </c>
      <c r="E164" s="71">
        <f t="shared" si="16"/>
        <v>1000</v>
      </c>
      <c r="G164" s="161"/>
    </row>
    <row r="165" spans="1:7" x14ac:dyDescent="0.25">
      <c r="A165" s="43" t="s">
        <v>151</v>
      </c>
      <c r="B165" s="60">
        <v>0</v>
      </c>
      <c r="C165" s="122"/>
      <c r="D165" s="122"/>
      <c r="E165" s="71">
        <f t="shared" si="16"/>
        <v>0</v>
      </c>
    </row>
    <row r="166" spans="1:7" x14ac:dyDescent="0.25">
      <c r="A166" s="43" t="s">
        <v>154</v>
      </c>
      <c r="B166" s="60"/>
      <c r="C166" s="122"/>
      <c r="D166" s="122"/>
      <c r="E166" s="71">
        <f t="shared" si="16"/>
        <v>0</v>
      </c>
    </row>
    <row r="167" spans="1:7" x14ac:dyDescent="0.25">
      <c r="A167" s="43" t="s">
        <v>237</v>
      </c>
      <c r="B167" s="60"/>
      <c r="C167" s="122"/>
      <c r="D167" s="122"/>
      <c r="E167" s="71">
        <f t="shared" si="16"/>
        <v>0</v>
      </c>
    </row>
    <row r="168" spans="1:7" x14ac:dyDescent="0.25">
      <c r="A168" s="70" t="s">
        <v>103</v>
      </c>
      <c r="B168" s="71">
        <f>SUM(B169:B190)</f>
        <v>274447.23</v>
      </c>
      <c r="C168" s="71">
        <f>SUM(C169:C190)</f>
        <v>245594</v>
      </c>
      <c r="D168" s="71">
        <f>SUM(D169:D190)</f>
        <v>141160</v>
      </c>
      <c r="E168" s="71">
        <f>C168+D168</f>
        <v>386754</v>
      </c>
    </row>
    <row r="169" spans="1:7" x14ac:dyDescent="0.25">
      <c r="A169" s="72" t="s">
        <v>118</v>
      </c>
      <c r="B169" s="60">
        <v>37791.9</v>
      </c>
      <c r="C169" s="122">
        <v>6604</v>
      </c>
      <c r="D169" s="122">
        <v>12896</v>
      </c>
      <c r="E169" s="71">
        <f t="shared" ref="E169:E190" si="17">C169+D169</f>
        <v>19500</v>
      </c>
    </row>
    <row r="170" spans="1:7" x14ac:dyDescent="0.25">
      <c r="A170" s="72" t="s">
        <v>119</v>
      </c>
      <c r="B170" s="60">
        <v>420</v>
      </c>
      <c r="C170" s="122">
        <v>200</v>
      </c>
      <c r="D170" s="122">
        <v>800</v>
      </c>
      <c r="E170" s="71">
        <f t="shared" si="17"/>
        <v>1000</v>
      </c>
    </row>
    <row r="171" spans="1:7" x14ac:dyDescent="0.25">
      <c r="A171" s="72" t="s">
        <v>120</v>
      </c>
      <c r="B171" s="60">
        <v>5951.25</v>
      </c>
      <c r="C171" s="122">
        <v>1090</v>
      </c>
      <c r="D171" s="122">
        <v>410</v>
      </c>
      <c r="E171" s="71">
        <f t="shared" si="17"/>
        <v>1500</v>
      </c>
    </row>
    <row r="172" spans="1:7" x14ac:dyDescent="0.25">
      <c r="A172" s="72" t="s">
        <v>121</v>
      </c>
      <c r="B172" s="76">
        <v>552.57000000000005</v>
      </c>
      <c r="C172" s="122">
        <v>100</v>
      </c>
      <c r="D172" s="122">
        <v>150</v>
      </c>
      <c r="E172" s="71">
        <f t="shared" si="17"/>
        <v>250</v>
      </c>
    </row>
    <row r="173" spans="1:7" ht="17.25" customHeight="1" x14ac:dyDescent="0.25">
      <c r="A173" s="72" t="s">
        <v>122</v>
      </c>
      <c r="B173" s="60">
        <v>1513.05</v>
      </c>
      <c r="C173" s="122">
        <v>100</v>
      </c>
      <c r="D173" s="122"/>
      <c r="E173" s="71">
        <f t="shared" si="17"/>
        <v>100</v>
      </c>
    </row>
    <row r="174" spans="1:7" x14ac:dyDescent="0.25">
      <c r="A174" s="72" t="s">
        <v>124</v>
      </c>
      <c r="B174" s="60">
        <v>788.92</v>
      </c>
      <c r="C174" s="122">
        <v>1000</v>
      </c>
      <c r="D174" s="122"/>
      <c r="E174" s="71">
        <f t="shared" si="17"/>
        <v>1000</v>
      </c>
    </row>
    <row r="175" spans="1:7" x14ac:dyDescent="0.25">
      <c r="A175" s="72" t="s">
        <v>125</v>
      </c>
      <c r="B175" s="60">
        <v>1729.25</v>
      </c>
      <c r="C175" s="122"/>
      <c r="D175" s="122">
        <v>7000</v>
      </c>
      <c r="E175" s="71">
        <f t="shared" si="17"/>
        <v>7000</v>
      </c>
    </row>
    <row r="176" spans="1:7" x14ac:dyDescent="0.25">
      <c r="A176" s="72" t="s">
        <v>126</v>
      </c>
      <c r="B176" s="60"/>
      <c r="C176" s="122"/>
      <c r="D176" s="122">
        <v>2000</v>
      </c>
      <c r="E176" s="71">
        <f t="shared" si="17"/>
        <v>2000</v>
      </c>
    </row>
    <row r="177" spans="1:5" x14ac:dyDescent="0.25">
      <c r="A177" s="72" t="s">
        <v>127</v>
      </c>
      <c r="B177" s="60"/>
      <c r="C177" s="122"/>
      <c r="D177" s="122">
        <v>15000</v>
      </c>
      <c r="E177" s="71">
        <f t="shared" si="17"/>
        <v>15000</v>
      </c>
    </row>
    <row r="178" spans="1:5" x14ac:dyDescent="0.25">
      <c r="A178" s="72" t="s">
        <v>128</v>
      </c>
      <c r="B178" s="60">
        <v>604.66</v>
      </c>
      <c r="C178" s="122"/>
      <c r="D178" s="122">
        <v>2000</v>
      </c>
      <c r="E178" s="71">
        <f t="shared" si="17"/>
        <v>2000</v>
      </c>
    </row>
    <row r="179" spans="1:5" x14ac:dyDescent="0.25">
      <c r="A179" s="72" t="s">
        <v>129</v>
      </c>
      <c r="B179" s="60">
        <v>47981.2</v>
      </c>
      <c r="C179" s="122">
        <v>50000</v>
      </c>
      <c r="D179" s="122"/>
      <c r="E179" s="71">
        <f t="shared" si="17"/>
        <v>50000</v>
      </c>
    </row>
    <row r="180" spans="1:5" x14ac:dyDescent="0.25">
      <c r="A180" s="43" t="s">
        <v>130</v>
      </c>
      <c r="B180" s="60">
        <v>12083.95</v>
      </c>
      <c r="C180" s="122">
        <v>1000</v>
      </c>
      <c r="D180" s="122"/>
      <c r="E180" s="71">
        <f t="shared" si="17"/>
        <v>1000</v>
      </c>
    </row>
    <row r="181" spans="1:5" x14ac:dyDescent="0.25">
      <c r="A181" s="128" t="s">
        <v>133</v>
      </c>
      <c r="B181" s="60">
        <v>12.35</v>
      </c>
      <c r="C181" s="122"/>
      <c r="D181" s="122">
        <v>100</v>
      </c>
      <c r="E181" s="71">
        <f t="shared" si="17"/>
        <v>100</v>
      </c>
    </row>
    <row r="182" spans="1:5" x14ac:dyDescent="0.25">
      <c r="A182" s="43" t="s">
        <v>134</v>
      </c>
      <c r="B182" s="60">
        <v>1490</v>
      </c>
      <c r="C182" s="122">
        <v>100000</v>
      </c>
      <c r="D182" s="122">
        <v>-8000</v>
      </c>
      <c r="E182" s="71">
        <f t="shared" si="17"/>
        <v>92000</v>
      </c>
    </row>
    <row r="183" spans="1:5" x14ac:dyDescent="0.25">
      <c r="A183" s="43" t="s">
        <v>144</v>
      </c>
      <c r="B183" s="60">
        <v>5770.79</v>
      </c>
      <c r="C183" s="122"/>
      <c r="D183" s="122">
        <v>500</v>
      </c>
      <c r="E183" s="71">
        <f t="shared" si="17"/>
        <v>500</v>
      </c>
    </row>
    <row r="184" spans="1:5" x14ac:dyDescent="0.25">
      <c r="A184" s="43" t="s">
        <v>238</v>
      </c>
      <c r="B184" s="60"/>
      <c r="C184" s="122"/>
      <c r="D184" s="122"/>
      <c r="E184" s="71">
        <f t="shared" si="17"/>
        <v>0</v>
      </c>
    </row>
    <row r="185" spans="1:5" x14ac:dyDescent="0.25">
      <c r="A185" s="72" t="s">
        <v>156</v>
      </c>
      <c r="B185" s="136">
        <v>69498.84</v>
      </c>
      <c r="C185" s="122">
        <v>10000</v>
      </c>
      <c r="D185" s="122">
        <v>89900</v>
      </c>
      <c r="E185" s="71">
        <f t="shared" si="17"/>
        <v>99900</v>
      </c>
    </row>
    <row r="186" spans="1:5" x14ac:dyDescent="0.25">
      <c r="A186" s="72" t="s">
        <v>151</v>
      </c>
      <c r="B186" s="136"/>
      <c r="C186" s="122">
        <v>500</v>
      </c>
      <c r="D186" s="122">
        <v>4500</v>
      </c>
      <c r="E186" s="71">
        <f t="shared" si="17"/>
        <v>5000</v>
      </c>
    </row>
    <row r="187" spans="1:5" x14ac:dyDescent="0.25">
      <c r="A187" s="72" t="s">
        <v>157</v>
      </c>
      <c r="B187" s="136"/>
      <c r="C187" s="122"/>
      <c r="D187" s="122">
        <v>6000</v>
      </c>
      <c r="E187" s="71">
        <f t="shared" si="17"/>
        <v>6000</v>
      </c>
    </row>
    <row r="188" spans="1:5" x14ac:dyDescent="0.25">
      <c r="A188" s="72" t="s">
        <v>154</v>
      </c>
      <c r="B188" s="60">
        <v>26780.959999999999</v>
      </c>
      <c r="C188" s="122">
        <v>5000</v>
      </c>
      <c r="D188" s="122">
        <v>18000</v>
      </c>
      <c r="E188" s="71">
        <f t="shared" si="17"/>
        <v>23000</v>
      </c>
    </row>
    <row r="189" spans="1:5" x14ac:dyDescent="0.25">
      <c r="A189" s="72" t="s">
        <v>262</v>
      </c>
      <c r="B189" s="137"/>
      <c r="C189" s="122">
        <v>30000</v>
      </c>
      <c r="D189" s="122">
        <v>-1900</v>
      </c>
      <c r="E189" s="71">
        <f t="shared" si="17"/>
        <v>28100</v>
      </c>
    </row>
    <row r="190" spans="1:5" x14ac:dyDescent="0.25">
      <c r="A190" s="43" t="s">
        <v>158</v>
      </c>
      <c r="B190" s="137">
        <v>61477.54</v>
      </c>
      <c r="C190" s="122">
        <v>40000</v>
      </c>
      <c r="D190" s="122">
        <v>-8196</v>
      </c>
      <c r="E190" s="71">
        <f t="shared" si="17"/>
        <v>31804</v>
      </c>
    </row>
    <row r="191" spans="1:5" x14ac:dyDescent="0.25">
      <c r="A191" s="70" t="s">
        <v>108</v>
      </c>
      <c r="B191" s="71">
        <f>B192</f>
        <v>3042.3599999999997</v>
      </c>
      <c r="C191" s="71">
        <f>C192</f>
        <v>3000</v>
      </c>
      <c r="D191" s="71">
        <f t="shared" ref="D191:E191" si="18">D192</f>
        <v>3279</v>
      </c>
      <c r="E191" s="71">
        <f t="shared" si="18"/>
        <v>6279</v>
      </c>
    </row>
    <row r="192" spans="1:5" x14ac:dyDescent="0.25">
      <c r="A192" s="70" t="s">
        <v>109</v>
      </c>
      <c r="B192" s="71">
        <f>SUM(B193:B199)</f>
        <v>3042.3599999999997</v>
      </c>
      <c r="C192" s="71">
        <f>SUM(C193:C199)</f>
        <v>3000</v>
      </c>
      <c r="D192" s="71">
        <f>SUM(D193:D199)</f>
        <v>3279</v>
      </c>
      <c r="E192" s="71">
        <f>D192+C192</f>
        <v>6279</v>
      </c>
    </row>
    <row r="193" spans="1:5" x14ac:dyDescent="0.25">
      <c r="A193" s="72" t="s">
        <v>130</v>
      </c>
      <c r="B193" s="73">
        <v>674.55</v>
      </c>
      <c r="C193" s="122">
        <v>1000</v>
      </c>
      <c r="D193" s="122"/>
      <c r="E193" s="71">
        <f t="shared" ref="E193:E197" si="19">D193+C193</f>
        <v>1000</v>
      </c>
    </row>
    <row r="194" spans="1:5" ht="23.25" customHeight="1" x14ac:dyDescent="0.25">
      <c r="A194" s="43" t="s">
        <v>134</v>
      </c>
      <c r="B194" s="73"/>
      <c r="C194" s="122"/>
      <c r="D194" s="122"/>
      <c r="E194" s="71">
        <f t="shared" si="19"/>
        <v>0</v>
      </c>
    </row>
    <row r="195" spans="1:5" ht="14.25" customHeight="1" x14ac:dyDescent="0.25">
      <c r="A195" s="72" t="s">
        <v>136</v>
      </c>
      <c r="B195" s="73">
        <v>600</v>
      </c>
      <c r="C195" s="122">
        <v>1000</v>
      </c>
      <c r="D195" s="122">
        <v>1000</v>
      </c>
      <c r="E195" s="71">
        <f t="shared" si="19"/>
        <v>2000</v>
      </c>
    </row>
    <row r="196" spans="1:5" x14ac:dyDescent="0.25">
      <c r="A196" s="43" t="s">
        <v>144</v>
      </c>
      <c r="B196" s="73">
        <v>325.45</v>
      </c>
      <c r="C196" s="122"/>
      <c r="D196" s="122"/>
      <c r="E196" s="71">
        <f t="shared" si="19"/>
        <v>0</v>
      </c>
    </row>
    <row r="197" spans="1:5" x14ac:dyDescent="0.25">
      <c r="A197" s="128" t="s">
        <v>147</v>
      </c>
      <c r="B197" s="73">
        <v>1442.36</v>
      </c>
      <c r="C197" s="122">
        <v>1000</v>
      </c>
      <c r="D197" s="122">
        <v>2279</v>
      </c>
      <c r="E197" s="71">
        <f t="shared" si="19"/>
        <v>3279</v>
      </c>
    </row>
    <row r="198" spans="1:5" x14ac:dyDescent="0.25">
      <c r="A198" s="43" t="s">
        <v>154</v>
      </c>
      <c r="B198" s="73"/>
      <c r="C198" s="122"/>
      <c r="D198" s="122"/>
      <c r="E198" s="122"/>
    </row>
    <row r="199" spans="1:5" ht="18" customHeight="1" x14ac:dyDescent="0.25">
      <c r="A199" s="43" t="s">
        <v>155</v>
      </c>
      <c r="B199" s="73"/>
      <c r="C199" s="122"/>
      <c r="D199" s="122"/>
      <c r="E199" s="122"/>
    </row>
    <row r="200" spans="1:5" x14ac:dyDescent="0.25">
      <c r="A200" s="70" t="s">
        <v>111</v>
      </c>
      <c r="B200" s="71">
        <f>B201</f>
        <v>7825.0400000000009</v>
      </c>
      <c r="C200" s="71">
        <f>C201</f>
        <v>5000</v>
      </c>
      <c r="D200" s="71">
        <f>D201</f>
        <v>0</v>
      </c>
      <c r="E200" s="71">
        <f>C200+D200</f>
        <v>5000</v>
      </c>
    </row>
    <row r="201" spans="1:5" x14ac:dyDescent="0.25">
      <c r="A201" s="70" t="s">
        <v>112</v>
      </c>
      <c r="B201" s="71">
        <f>SUM(B202:B205)</f>
        <v>7825.0400000000009</v>
      </c>
      <c r="C201" s="71">
        <f>SUM(C202:C205)</f>
        <v>5000</v>
      </c>
      <c r="D201" s="71"/>
      <c r="E201" s="71">
        <f t="shared" ref="E201:E205" si="20">C201+D201</f>
        <v>5000</v>
      </c>
    </row>
    <row r="202" spans="1:5" x14ac:dyDescent="0.25">
      <c r="A202" s="72" t="s">
        <v>151</v>
      </c>
      <c r="B202" s="140"/>
      <c r="C202" s="122">
        <v>1000</v>
      </c>
      <c r="D202" s="122"/>
      <c r="E202" s="71">
        <f t="shared" si="20"/>
        <v>1000</v>
      </c>
    </row>
    <row r="203" spans="1:5" x14ac:dyDescent="0.25">
      <c r="A203" s="72" t="s">
        <v>157</v>
      </c>
      <c r="B203" s="141">
        <v>317.73</v>
      </c>
      <c r="C203" s="125">
        <v>1000</v>
      </c>
      <c r="D203" s="122"/>
      <c r="E203" s="71">
        <f t="shared" si="20"/>
        <v>1000</v>
      </c>
    </row>
    <row r="204" spans="1:5" x14ac:dyDescent="0.25">
      <c r="A204" s="72" t="s">
        <v>154</v>
      </c>
      <c r="B204" s="142">
        <v>311.75</v>
      </c>
      <c r="C204" s="129">
        <v>1000</v>
      </c>
      <c r="D204" s="122"/>
      <c r="E204" s="71">
        <f t="shared" si="20"/>
        <v>1000</v>
      </c>
    </row>
    <row r="205" spans="1:5" x14ac:dyDescent="0.25">
      <c r="A205" s="135" t="s">
        <v>233</v>
      </c>
      <c r="B205" s="141">
        <v>7195.56</v>
      </c>
      <c r="C205" s="66">
        <v>2000</v>
      </c>
      <c r="D205" s="122"/>
      <c r="E205" s="71">
        <f t="shared" si="20"/>
        <v>2000</v>
      </c>
    </row>
    <row r="207" spans="1:5" x14ac:dyDescent="0.25">
      <c r="A207" s="157" t="s">
        <v>246</v>
      </c>
    </row>
    <row r="208" spans="1:5" x14ac:dyDescent="0.25">
      <c r="A208" s="157" t="s">
        <v>263</v>
      </c>
      <c r="D208" s="200" t="s">
        <v>271</v>
      </c>
      <c r="E208" s="200"/>
    </row>
    <row r="209" spans="1:5" x14ac:dyDescent="0.25">
      <c r="A209" s="157" t="s">
        <v>273</v>
      </c>
    </row>
    <row r="210" spans="1:5" x14ac:dyDescent="0.25">
      <c r="D210" s="200" t="s">
        <v>272</v>
      </c>
      <c r="E210" s="200"/>
    </row>
  </sheetData>
  <mergeCells count="5">
    <mergeCell ref="A2:C2"/>
    <mergeCell ref="A4:C4"/>
    <mergeCell ref="A6:C6"/>
    <mergeCell ref="D208:E208"/>
    <mergeCell ref="D210:E210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7</vt:i4>
      </vt:variant>
    </vt:vector>
  </HeadingPairs>
  <TitlesOfParts>
    <vt:vector size="15" baseType="lpstr">
      <vt:lpstr>SAŽETAK</vt:lpstr>
      <vt:lpstr> Račun prihoda i rashoda-ekonom</vt:lpstr>
      <vt:lpstr> Račun prihoda i rashoda-izvori</vt:lpstr>
      <vt:lpstr> Račun rashoda-funkcija</vt:lpstr>
      <vt:lpstr> Račun financiranja-ekonomska</vt:lpstr>
      <vt:lpstr> Račun financiranja-izvori</vt:lpstr>
      <vt:lpstr>POSEBNI DIO</vt:lpstr>
      <vt:lpstr>Plan na četvrtoj razini</vt:lpstr>
      <vt:lpstr>' Račun financiranja-ekonomska'!Podrucje_ispisa</vt:lpstr>
      <vt:lpstr>' Račun financiranja-izvori'!Podrucje_ispisa</vt:lpstr>
      <vt:lpstr>' Račun prihoda i rashoda-ekonom'!Podrucje_ispisa</vt:lpstr>
      <vt:lpstr>' Račun prihoda i rashoda-izvori'!Podrucje_ispisa</vt:lpstr>
      <vt:lpstr>' Račun rashoda-funkcija'!Podrucje_ispisa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Mirna Kovačević</cp:lastModifiedBy>
  <cp:lastPrinted>2025-10-30T14:05:33Z</cp:lastPrinted>
  <dcterms:created xsi:type="dcterms:W3CDTF">2022-08-12T12:51:27Z</dcterms:created>
  <dcterms:modified xsi:type="dcterms:W3CDTF">2025-11-05T08:48:26Z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14. Format izgleda financijskog plana proračunskog korisnika.xlsx</vt:lpwstr>
  </property>
</Properties>
</file>