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PRAVNO VIJECE\SAZIV 2024\15. SJEDNICA UV\Polugodišnja realizacija fin plana\"/>
    </mc:Choice>
  </mc:AlternateContent>
  <xr:revisionPtr revIDLastSave="0" documentId="13_ncr:1_{8E50E8E9-0391-4801-85A4-2859459E6E34}" xr6:coauthVersionLast="47" xr6:coauthVersionMax="47" xr10:uidLastSave="{00000000-0000-0000-0000-000000000000}"/>
  <bookViews>
    <workbookView xWindow="-120" yWindow="-120" windowWidth="29040" windowHeight="15840" firstSheet="2" activeTab="6" xr2:uid="{994B8C73-143B-48C7-8B67-258C3C6AF419}"/>
  </bookViews>
  <sheets>
    <sheet name="Sažetak" sheetId="1" r:id="rId1"/>
    <sheet name="Račun prihoda i rashoda" sheetId="2" r:id="rId2"/>
    <sheet name="Prih i rash prema izvorima fina" sheetId="5" r:id="rId3"/>
    <sheet name="Rashodi prema funkcijskoj klasi" sheetId="3" r:id="rId4"/>
    <sheet name="Račun financiranja" sheetId="6" r:id="rId5"/>
    <sheet name="Račun financiranja prema izvori" sheetId="7" r:id="rId6"/>
    <sheet name="II. POSEBNI DIO" sheetId="4" r:id="rId7"/>
  </sheets>
  <definedNames>
    <definedName name="_xlnm._FilterDatabase" localSheetId="6" hidden="1">'II. POSEBNI DIO'!$A$11:$E$136</definedName>
    <definedName name="_xlnm._FilterDatabase" localSheetId="1" hidden="1">'Račun prihoda i rashoda'!$A$8:$G$175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5" i="2" l="1"/>
  <c r="C165" i="2"/>
  <c r="D171" i="2"/>
  <c r="C171" i="2"/>
  <c r="C21" i="1"/>
  <c r="C34" i="1" s="1"/>
  <c r="D33" i="1"/>
  <c r="D15" i="1"/>
  <c r="C33" i="1"/>
  <c r="C15" i="1"/>
  <c r="E33" i="1"/>
  <c r="F19" i="1" l="1"/>
  <c r="D132" i="4"/>
  <c r="E132" i="4"/>
  <c r="B132" i="4"/>
  <c r="F11" i="3"/>
  <c r="F36" i="5"/>
  <c r="F3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F15" i="5"/>
  <c r="G15" i="5"/>
  <c r="F16" i="5"/>
  <c r="G16" i="5"/>
  <c r="F17" i="5"/>
  <c r="G17" i="5"/>
  <c r="G18" i="5"/>
  <c r="G19" i="5"/>
  <c r="F20" i="5"/>
  <c r="G20" i="5"/>
  <c r="F21" i="5"/>
  <c r="G21" i="5"/>
  <c r="G7" i="5"/>
  <c r="F7" i="5"/>
  <c r="F44" i="2"/>
  <c r="F43" i="2"/>
  <c r="F42" i="2"/>
  <c r="F41" i="2"/>
  <c r="F38" i="2"/>
  <c r="G35" i="2"/>
  <c r="F35" i="2"/>
  <c r="F36" i="2"/>
  <c r="G161" i="2"/>
  <c r="F161" i="2"/>
  <c r="E126" i="2"/>
  <c r="B16" i="2"/>
  <c r="G20" i="2"/>
  <c r="F20" i="2"/>
  <c r="G19" i="2"/>
  <c r="F19" i="2"/>
  <c r="G18" i="2"/>
  <c r="F18" i="2"/>
  <c r="F23" i="2"/>
  <c r="F27" i="2"/>
  <c r="E165" i="2"/>
  <c r="E164" i="2" s="1"/>
  <c r="B10" i="2"/>
  <c r="D113" i="2"/>
  <c r="E113" i="2"/>
  <c r="G154" i="2"/>
  <c r="D143" i="2"/>
  <c r="E143" i="2"/>
  <c r="C143" i="2"/>
  <c r="E26" i="2" l="1"/>
  <c r="E28" i="2"/>
  <c r="E17" i="2"/>
  <c r="E24" i="2"/>
  <c r="F15" i="1"/>
  <c r="E22" i="2" l="1"/>
  <c r="F24" i="2"/>
  <c r="D20" i="1"/>
  <c r="D18" i="1"/>
  <c r="F18" i="1" s="1"/>
  <c r="D17" i="1"/>
  <c r="D21" i="1" s="1"/>
  <c r="C18" i="1"/>
  <c r="E10" i="5"/>
  <c r="E7" i="5"/>
  <c r="D15" i="5"/>
  <c r="C15" i="5"/>
  <c r="D13" i="5"/>
  <c r="C13" i="5"/>
  <c r="D8" i="5"/>
  <c r="C8" i="5"/>
  <c r="E14" i="2"/>
  <c r="D27" i="2"/>
  <c r="G27" i="2" s="1"/>
  <c r="C13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06" i="4"/>
  <c r="D89" i="4"/>
  <c r="B89" i="4"/>
  <c r="C89" i="4" s="1"/>
  <c r="E91" i="4"/>
  <c r="E104" i="4"/>
  <c r="D11" i="4"/>
  <c r="G14" i="2" l="1"/>
  <c r="F14" i="2"/>
  <c r="G23" i="3"/>
  <c r="G22" i="3"/>
  <c r="G21" i="3"/>
  <c r="G20" i="3"/>
  <c r="G19" i="3"/>
  <c r="G18" i="3"/>
  <c r="G17" i="3"/>
  <c r="G16" i="3"/>
  <c r="G15" i="3"/>
  <c r="G14" i="3"/>
  <c r="G13" i="3"/>
  <c r="G11" i="3"/>
  <c r="G10" i="3"/>
  <c r="G9" i="3"/>
  <c r="F23" i="3"/>
  <c r="F22" i="3"/>
  <c r="F21" i="3"/>
  <c r="F20" i="3"/>
  <c r="F19" i="3"/>
  <c r="F18" i="3"/>
  <c r="F17" i="3"/>
  <c r="F16" i="3"/>
  <c r="F15" i="3"/>
  <c r="F14" i="3"/>
  <c r="F13" i="3"/>
  <c r="F10" i="3"/>
  <c r="F9" i="3"/>
  <c r="G24" i="5"/>
  <c r="F25" i="5"/>
  <c r="D22" i="5"/>
  <c r="D26" i="5"/>
  <c r="D23" i="5"/>
  <c r="C22" i="5"/>
  <c r="C26" i="5"/>
  <c r="F29" i="2"/>
  <c r="F30" i="2"/>
  <c r="F31" i="2"/>
  <c r="F32" i="2"/>
  <c r="F34" i="2"/>
  <c r="G172" i="2"/>
  <c r="E171" i="2" l="1"/>
  <c r="E170" i="2" s="1"/>
  <c r="E112" i="2"/>
  <c r="G114" i="2"/>
  <c r="G115" i="2"/>
  <c r="G116" i="2"/>
  <c r="G117" i="2"/>
  <c r="G118" i="2"/>
  <c r="G119" i="2"/>
  <c r="G120" i="2"/>
  <c r="G121" i="2"/>
  <c r="G124" i="2"/>
  <c r="F114" i="2"/>
  <c r="F116" i="2"/>
  <c r="F117" i="2"/>
  <c r="F120" i="2"/>
  <c r="F121" i="2"/>
  <c r="F124" i="2"/>
  <c r="G144" i="2"/>
  <c r="G145" i="2"/>
  <c r="G146" i="2"/>
  <c r="G147" i="2"/>
  <c r="G148" i="2"/>
  <c r="G149" i="2"/>
  <c r="G150" i="2"/>
  <c r="G152" i="2"/>
  <c r="G153" i="2"/>
  <c r="F144" i="2"/>
  <c r="F146" i="2"/>
  <c r="F147" i="2"/>
  <c r="F148" i="2"/>
  <c r="F149" i="2"/>
  <c r="F152" i="2"/>
  <c r="F153" i="2"/>
  <c r="F154" i="2"/>
  <c r="F155" i="2"/>
  <c r="F156" i="2"/>
  <c r="G127" i="2"/>
  <c r="G129" i="2"/>
  <c r="G130" i="2"/>
  <c r="G131" i="2"/>
  <c r="G132" i="2"/>
  <c r="G133" i="2"/>
  <c r="G134" i="2"/>
  <c r="G136" i="2"/>
  <c r="G137" i="2"/>
  <c r="G138" i="2"/>
  <c r="G139" i="2"/>
  <c r="G140" i="2"/>
  <c r="G141" i="2"/>
  <c r="F127" i="2"/>
  <c r="F128" i="2"/>
  <c r="F129" i="2"/>
  <c r="F130" i="2"/>
  <c r="F131" i="2"/>
  <c r="F132" i="2"/>
  <c r="F133" i="2"/>
  <c r="F134" i="2"/>
  <c r="F136" i="2"/>
  <c r="F137" i="2"/>
  <c r="F139" i="2"/>
  <c r="F140" i="2"/>
  <c r="F141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8" i="2"/>
  <c r="G109" i="2"/>
  <c r="G110" i="2"/>
  <c r="G111" i="2"/>
  <c r="F74" i="2"/>
  <c r="F75" i="2"/>
  <c r="F76" i="2"/>
  <c r="F77" i="2"/>
  <c r="F78" i="2"/>
  <c r="F80" i="2"/>
  <c r="F81" i="2"/>
  <c r="F82" i="2"/>
  <c r="F83" i="2"/>
  <c r="F84" i="2"/>
  <c r="F86" i="2"/>
  <c r="F87" i="2"/>
  <c r="F88" i="2"/>
  <c r="F89" i="2"/>
  <c r="F92" i="2"/>
  <c r="F93" i="2"/>
  <c r="F94" i="2"/>
  <c r="F95" i="2"/>
  <c r="F96" i="2"/>
  <c r="F97" i="2"/>
  <c r="F99" i="2"/>
  <c r="F100" i="2"/>
  <c r="F101" i="2"/>
  <c r="F103" i="2"/>
  <c r="F104" i="2"/>
  <c r="F105" i="2"/>
  <c r="F109" i="2"/>
  <c r="F111" i="2"/>
  <c r="E73" i="2"/>
  <c r="E72" i="2" s="1"/>
  <c r="D126" i="2"/>
  <c r="D112" i="2"/>
  <c r="D73" i="2"/>
  <c r="D72" i="2" s="1"/>
  <c r="C126" i="2"/>
  <c r="C73" i="2"/>
  <c r="C72" i="2" s="1"/>
  <c r="D170" i="2"/>
  <c r="C170" i="2"/>
  <c r="C113" i="2" s="1"/>
  <c r="C112" i="2" s="1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F49" i="2"/>
  <c r="F50" i="2"/>
  <c r="F51" i="2"/>
  <c r="F52" i="2"/>
  <c r="F53" i="2"/>
  <c r="F54" i="2"/>
  <c r="F55" i="2"/>
  <c r="F56" i="2"/>
  <c r="F57" i="2"/>
  <c r="F59" i="2"/>
  <c r="F60" i="2"/>
  <c r="F61" i="2"/>
  <c r="F62" i="2"/>
  <c r="F63" i="2"/>
  <c r="F64" i="2"/>
  <c r="F65" i="2"/>
  <c r="F66" i="2"/>
  <c r="F69" i="2"/>
  <c r="F70" i="2"/>
  <c r="E48" i="2"/>
  <c r="E47" i="2" s="1"/>
  <c r="E46" i="2" s="1"/>
  <c r="D48" i="2"/>
  <c r="D47" i="2" s="1"/>
  <c r="C48" i="2"/>
  <c r="C47" i="2" s="1"/>
  <c r="C46" i="2" s="1"/>
  <c r="D7" i="5"/>
  <c r="E125" i="2" l="1"/>
  <c r="E71" i="2" s="1"/>
  <c r="E45" i="2" s="1"/>
  <c r="D46" i="2"/>
  <c r="D125" i="2"/>
  <c r="D71" i="2" s="1"/>
  <c r="G143" i="2"/>
  <c r="C125" i="2"/>
  <c r="C71" i="2" s="1"/>
  <c r="E20" i="1"/>
  <c r="F20" i="1" s="1"/>
  <c r="D34" i="1"/>
  <c r="C17" i="1"/>
  <c r="B33" i="1"/>
  <c r="B30" i="1"/>
  <c r="C20" i="1"/>
  <c r="E40" i="2"/>
  <c r="E37" i="2"/>
  <c r="C17" i="2"/>
  <c r="D17" i="2"/>
  <c r="C22" i="2"/>
  <c r="C26" i="2"/>
  <c r="C28" i="2"/>
  <c r="C37" i="2"/>
  <c r="D37" i="2" s="1"/>
  <c r="C40" i="2"/>
  <c r="G29" i="2"/>
  <c r="G30" i="2"/>
  <c r="G31" i="2"/>
  <c r="G32" i="2"/>
  <c r="G33" i="2"/>
  <c r="G34" i="2"/>
  <c r="D38" i="2"/>
  <c r="G38" i="2" s="1"/>
  <c r="D41" i="2"/>
  <c r="G41" i="2" s="1"/>
  <c r="D42" i="2"/>
  <c r="G42" i="2" s="1"/>
  <c r="D43" i="2"/>
  <c r="G43" i="2" s="1"/>
  <c r="D44" i="2"/>
  <c r="G44" i="2" s="1"/>
  <c r="D24" i="2"/>
  <c r="G24" i="2" s="1"/>
  <c r="D23" i="2"/>
  <c r="G23" i="2" s="1"/>
  <c r="D13" i="2"/>
  <c r="D12" i="2" s="1"/>
  <c r="D11" i="2" s="1"/>
  <c r="C13" i="2"/>
  <c r="C12" i="2" s="1"/>
  <c r="C11" i="2" s="1"/>
  <c r="C7" i="5"/>
  <c r="C23" i="5"/>
  <c r="E9" i="3"/>
  <c r="E23" i="5" s="1"/>
  <c r="D12" i="3"/>
  <c r="D9" i="3"/>
  <c r="C12" i="3"/>
  <c r="C9" i="3"/>
  <c r="E51" i="4"/>
  <c r="D127" i="4"/>
  <c r="D126" i="4" s="1"/>
  <c r="D131" i="4"/>
  <c r="D105" i="4"/>
  <c r="D88" i="4" s="1"/>
  <c r="D76" i="4"/>
  <c r="D75" i="4" s="1"/>
  <c r="D36" i="4"/>
  <c r="D35" i="4" s="1"/>
  <c r="C134" i="4"/>
  <c r="C135" i="4"/>
  <c r="C133" i="4"/>
  <c r="C128" i="4"/>
  <c r="E128" i="4" s="1"/>
  <c r="C129" i="4"/>
  <c r="E129" i="4" s="1"/>
  <c r="C130" i="4"/>
  <c r="E130" i="4" s="1"/>
  <c r="B127" i="4"/>
  <c r="B126" i="4" s="1"/>
  <c r="C126" i="4" s="1"/>
  <c r="B105" i="4"/>
  <c r="E90" i="4"/>
  <c r="E92" i="4"/>
  <c r="E93" i="4"/>
  <c r="E94" i="4"/>
  <c r="E95" i="4"/>
  <c r="E96" i="4"/>
  <c r="E97" i="4"/>
  <c r="E99" i="4"/>
  <c r="E100" i="4"/>
  <c r="E101" i="4"/>
  <c r="E102" i="4"/>
  <c r="E103" i="4"/>
  <c r="B76" i="4"/>
  <c r="B75" i="4" s="1"/>
  <c r="C78" i="4"/>
  <c r="E78" i="4" s="1"/>
  <c r="C79" i="4"/>
  <c r="E79" i="4" s="1"/>
  <c r="C80" i="4"/>
  <c r="E80" i="4" s="1"/>
  <c r="C81" i="4"/>
  <c r="E81" i="4" s="1"/>
  <c r="C82" i="4"/>
  <c r="E82" i="4" s="1"/>
  <c r="C83" i="4"/>
  <c r="E83" i="4" s="1"/>
  <c r="C84" i="4"/>
  <c r="E84" i="4" s="1"/>
  <c r="C85" i="4"/>
  <c r="E85" i="4" s="1"/>
  <c r="C86" i="4"/>
  <c r="C87" i="4"/>
  <c r="E87" i="4" s="1"/>
  <c r="C77" i="4"/>
  <c r="E77" i="4" s="1"/>
  <c r="B36" i="4"/>
  <c r="B35" i="4" s="1"/>
  <c r="C73" i="4"/>
  <c r="E73" i="4" s="1"/>
  <c r="C38" i="4"/>
  <c r="E38" i="4" s="1"/>
  <c r="C39" i="4"/>
  <c r="E39" i="4" s="1"/>
  <c r="C40" i="4"/>
  <c r="E40" i="4" s="1"/>
  <c r="C41" i="4"/>
  <c r="E41" i="4" s="1"/>
  <c r="C42" i="4"/>
  <c r="E42" i="4" s="1"/>
  <c r="C43" i="4"/>
  <c r="E43" i="4" s="1"/>
  <c r="C44" i="4"/>
  <c r="E44" i="4" s="1"/>
  <c r="C45" i="4"/>
  <c r="E45" i="4" s="1"/>
  <c r="C46" i="4"/>
  <c r="E46" i="4" s="1"/>
  <c r="C47" i="4"/>
  <c r="E47" i="4" s="1"/>
  <c r="C48" i="4"/>
  <c r="E48" i="4" s="1"/>
  <c r="C49" i="4"/>
  <c r="E49" i="4" s="1"/>
  <c r="C50" i="4"/>
  <c r="E50" i="4" s="1"/>
  <c r="C52" i="4"/>
  <c r="E52" i="4" s="1"/>
  <c r="C53" i="4"/>
  <c r="E53" i="4" s="1"/>
  <c r="C54" i="4"/>
  <c r="E54" i="4" s="1"/>
  <c r="C55" i="4"/>
  <c r="E55" i="4" s="1"/>
  <c r="C56" i="4"/>
  <c r="E56" i="4" s="1"/>
  <c r="C57" i="4"/>
  <c r="E57" i="4" s="1"/>
  <c r="C58" i="4"/>
  <c r="E58" i="4" s="1"/>
  <c r="C59" i="4"/>
  <c r="E59" i="4" s="1"/>
  <c r="C60" i="4"/>
  <c r="E60" i="4" s="1"/>
  <c r="C61" i="4"/>
  <c r="E61" i="4" s="1"/>
  <c r="C62" i="4"/>
  <c r="E62" i="4" s="1"/>
  <c r="C63" i="4"/>
  <c r="E63" i="4" s="1"/>
  <c r="C64" i="4"/>
  <c r="E64" i="4" s="1"/>
  <c r="C65" i="4"/>
  <c r="E65" i="4" s="1"/>
  <c r="C66" i="4"/>
  <c r="E66" i="4" s="1"/>
  <c r="C67" i="4"/>
  <c r="E67" i="4" s="1"/>
  <c r="C68" i="4"/>
  <c r="E68" i="4" s="1"/>
  <c r="C69" i="4"/>
  <c r="E69" i="4" s="1"/>
  <c r="C70" i="4"/>
  <c r="E70" i="4" s="1"/>
  <c r="C71" i="4"/>
  <c r="E71" i="4" s="1"/>
  <c r="C72" i="4"/>
  <c r="E72" i="4" s="1"/>
  <c r="C74" i="4"/>
  <c r="E74" i="4" s="1"/>
  <c r="C37" i="4"/>
  <c r="E37" i="4" s="1"/>
  <c r="D10" i="4"/>
  <c r="D9" i="4" s="1"/>
  <c r="C12" i="4"/>
  <c r="E12" i="4" s="1"/>
  <c r="C13" i="4"/>
  <c r="E13" i="4" s="1"/>
  <c r="C14" i="4"/>
  <c r="E14" i="4" s="1"/>
  <c r="C15" i="4"/>
  <c r="E15" i="4" s="1"/>
  <c r="C16" i="4"/>
  <c r="E16" i="4" s="1"/>
  <c r="C17" i="4"/>
  <c r="E17" i="4" s="1"/>
  <c r="C18" i="4"/>
  <c r="E18" i="4" s="1"/>
  <c r="C19" i="4"/>
  <c r="E19" i="4" s="1"/>
  <c r="C20" i="4"/>
  <c r="E20" i="4" s="1"/>
  <c r="C21" i="4"/>
  <c r="E21" i="4" s="1"/>
  <c r="C22" i="4"/>
  <c r="E22" i="4" s="1"/>
  <c r="C23" i="4"/>
  <c r="E23" i="4" s="1"/>
  <c r="C24" i="4"/>
  <c r="E24" i="4" s="1"/>
  <c r="C25" i="4"/>
  <c r="E25" i="4" s="1"/>
  <c r="C26" i="4"/>
  <c r="E26" i="4" s="1"/>
  <c r="C27" i="4"/>
  <c r="E27" i="4" s="1"/>
  <c r="C28" i="4"/>
  <c r="E28" i="4" s="1"/>
  <c r="C29" i="4"/>
  <c r="E29" i="4" s="1"/>
  <c r="C30" i="4"/>
  <c r="E30" i="4" s="1"/>
  <c r="C31" i="4"/>
  <c r="E31" i="4" s="1"/>
  <c r="C32" i="4"/>
  <c r="E32" i="4" s="1"/>
  <c r="C33" i="4"/>
  <c r="E33" i="4" s="1"/>
  <c r="B11" i="4"/>
  <c r="C11" i="4" s="1"/>
  <c r="C132" i="4" l="1"/>
  <c r="C131" i="4" s="1"/>
  <c r="E131" i="4" s="1"/>
  <c r="F37" i="2"/>
  <c r="G37" i="2"/>
  <c r="B34" i="1"/>
  <c r="D45" i="2"/>
  <c r="G45" i="2" s="1"/>
  <c r="E21" i="2"/>
  <c r="C105" i="4"/>
  <c r="E105" i="4" s="1"/>
  <c r="B88" i="4"/>
  <c r="C88" i="4" s="1"/>
  <c r="E88" i="4" s="1"/>
  <c r="B131" i="4"/>
  <c r="E126" i="4"/>
  <c r="C127" i="4"/>
  <c r="E127" i="4" s="1"/>
  <c r="D34" i="4"/>
  <c r="D8" i="3"/>
  <c r="D7" i="3" s="1"/>
  <c r="D6" i="3" s="1"/>
  <c r="D5" i="3" s="1"/>
  <c r="C8" i="3"/>
  <c r="C7" i="3" s="1"/>
  <c r="C6" i="3" s="1"/>
  <c r="C5" i="3" s="1"/>
  <c r="E12" i="3"/>
  <c r="E26" i="5"/>
  <c r="E22" i="5" s="1"/>
  <c r="F28" i="5"/>
  <c r="C45" i="2"/>
  <c r="E25" i="2"/>
  <c r="D11" i="5"/>
  <c r="C11" i="5"/>
  <c r="E39" i="2"/>
  <c r="D40" i="2"/>
  <c r="D26" i="2"/>
  <c r="E13" i="2"/>
  <c r="D22" i="2"/>
  <c r="D28" i="2"/>
  <c r="C21" i="2"/>
  <c r="D21" i="2" s="1"/>
  <c r="C16" i="2"/>
  <c r="D16" i="2" s="1"/>
  <c r="E16" i="2" s="1"/>
  <c r="C39" i="2"/>
  <c r="D39" i="2" s="1"/>
  <c r="C36" i="2"/>
  <c r="C25" i="2"/>
  <c r="E89" i="4"/>
  <c r="C36" i="4"/>
  <c r="C76" i="4"/>
  <c r="B10" i="4"/>
  <c r="G37" i="5"/>
  <c r="G36" i="5"/>
  <c r="G35" i="5"/>
  <c r="G34" i="5"/>
  <c r="G33" i="5"/>
  <c r="F33" i="5"/>
  <c r="G32" i="5"/>
  <c r="F32" i="5"/>
  <c r="G31" i="5"/>
  <c r="F31" i="5"/>
  <c r="G30" i="5"/>
  <c r="F30" i="5"/>
  <c r="G29" i="5"/>
  <c r="F29" i="5"/>
  <c r="G28" i="5"/>
  <c r="G27" i="5"/>
  <c r="F27" i="5"/>
  <c r="G25" i="5"/>
  <c r="F24" i="5"/>
  <c r="G23" i="5"/>
  <c r="F23" i="5"/>
  <c r="G171" i="2"/>
  <c r="G170" i="2"/>
  <c r="G165" i="2"/>
  <c r="F165" i="2"/>
  <c r="G164" i="2"/>
  <c r="F164" i="2"/>
  <c r="F143" i="2"/>
  <c r="G126" i="2"/>
  <c r="F126" i="2"/>
  <c r="G125" i="2"/>
  <c r="F125" i="2"/>
  <c r="G113" i="2"/>
  <c r="F113" i="2"/>
  <c r="G112" i="2"/>
  <c r="F112" i="2"/>
  <c r="G73" i="2"/>
  <c r="F73" i="2"/>
  <c r="G72" i="2"/>
  <c r="F72" i="2"/>
  <c r="G71" i="2"/>
  <c r="F71" i="2"/>
  <c r="G48" i="2"/>
  <c r="F48" i="2"/>
  <c r="G47" i="2"/>
  <c r="F47" i="2"/>
  <c r="G46" i="2"/>
  <c r="F46" i="2"/>
  <c r="F45" i="2"/>
  <c r="F32" i="1"/>
  <c r="F31" i="1"/>
  <c r="F16" i="1"/>
  <c r="F39" i="2" l="1"/>
  <c r="G39" i="2"/>
  <c r="E15" i="2"/>
  <c r="B34" i="4"/>
  <c r="C34" i="4" s="1"/>
  <c r="E34" i="4" s="1"/>
  <c r="E8" i="3"/>
  <c r="G12" i="3"/>
  <c r="F12" i="3"/>
  <c r="D8" i="4"/>
  <c r="C75" i="4"/>
  <c r="E75" i="4" s="1"/>
  <c r="E76" i="4"/>
  <c r="C35" i="4"/>
  <c r="E35" i="4" s="1"/>
  <c r="E36" i="4"/>
  <c r="C10" i="4"/>
  <c r="B8" i="4"/>
  <c r="B7" i="4" s="1"/>
  <c r="G26" i="5"/>
  <c r="F26" i="5"/>
  <c r="F22" i="5"/>
  <c r="G22" i="5"/>
  <c r="D36" i="2"/>
  <c r="G36" i="2" s="1"/>
  <c r="C18" i="5"/>
  <c r="E12" i="2"/>
  <c r="E11" i="2" s="1"/>
  <c r="D21" i="5"/>
  <c r="C21" i="5"/>
  <c r="D25" i="2"/>
  <c r="C15" i="2"/>
  <c r="B9" i="4"/>
  <c r="F33" i="1"/>
  <c r="E10" i="2" l="1"/>
  <c r="F10" i="2" s="1"/>
  <c r="C10" i="5"/>
  <c r="C6" i="5" s="1"/>
  <c r="E7" i="3"/>
  <c r="F8" i="3"/>
  <c r="G8" i="3"/>
  <c r="C9" i="4"/>
  <c r="C8" i="4"/>
  <c r="E17" i="1"/>
  <c r="F17" i="1" s="1"/>
  <c r="D18" i="5"/>
  <c r="C10" i="2"/>
  <c r="D10" i="2" s="1"/>
  <c r="D15" i="2"/>
  <c r="F28" i="2"/>
  <c r="E6" i="3" l="1"/>
  <c r="F7" i="3"/>
  <c r="G7" i="3"/>
  <c r="E21" i="1"/>
  <c r="F21" i="1" s="1"/>
  <c r="D10" i="5"/>
  <c r="D6" i="5" s="1"/>
  <c r="E9" i="4"/>
  <c r="E10" i="4"/>
  <c r="E11" i="4"/>
  <c r="E8" i="4"/>
  <c r="E7" i="4" s="1"/>
  <c r="C7" i="4"/>
  <c r="D7" i="4"/>
  <c r="E5" i="3" l="1"/>
  <c r="F5" i="3" s="1"/>
  <c r="G6" i="3"/>
  <c r="F6" i="3"/>
  <c r="E34" i="1"/>
  <c r="G40" i="2"/>
  <c r="F40" i="2"/>
  <c r="G28" i="2"/>
  <c r="G25" i="2"/>
  <c r="F25" i="2"/>
  <c r="G22" i="2"/>
  <c r="F22" i="2"/>
  <c r="G21" i="2"/>
  <c r="F21" i="2"/>
  <c r="G17" i="2"/>
  <c r="F17" i="2"/>
  <c r="G16" i="2"/>
  <c r="F16" i="2"/>
  <c r="G15" i="2"/>
  <c r="F15" i="2"/>
  <c r="G13" i="2"/>
  <c r="F13" i="2"/>
  <c r="G12" i="2"/>
  <c r="F12" i="2"/>
  <c r="G11" i="2"/>
  <c r="F11" i="2"/>
  <c r="G10" i="2"/>
  <c r="G5" i="3" l="1"/>
  <c r="F26" i="2"/>
  <c r="G26" i="2"/>
  <c r="E6" i="5" l="1"/>
</calcChain>
</file>

<file path=xl/sharedStrings.xml><?xml version="1.0" encoding="utf-8"?>
<sst xmlns="http://schemas.openxmlformats.org/spreadsheetml/2006/main" count="446" uniqueCount="132">
  <si>
    <t>BROJČANA OZNAKA I NAZIV</t>
  </si>
  <si>
    <t>PRIHODI PREMA IZVORIMA FINANCIRANJA</t>
  </si>
  <si>
    <t>PRIHODI PREMA EKONOMSKOJ KLASIFIKACIJI</t>
  </si>
  <si>
    <t>Izvor: 1 Opći proračun</t>
  </si>
  <si>
    <t>Izvor: 11 Opći prihodi i primici</t>
  </si>
  <si>
    <t>6711 Prihodi za financiranje rashoda poslovanja</t>
  </si>
  <si>
    <t>A779000 Administracija i upravljanje</t>
  </si>
  <si>
    <t>A779047 ADMINISTRACIJA I UPRAVLJANJE (IZ EVIDENCIJSKIH PRIHODA)</t>
  </si>
  <si>
    <t>Izvor: 3 Vlastiti prihodi</t>
  </si>
  <si>
    <t>Izvor: 31 Vlastiti prihodi</t>
  </si>
  <si>
    <t>6413 Kamate na oročena sredstva i depozite po viđenju</t>
  </si>
  <si>
    <t>6614 Prihodi od prodaje proizvoda i robe</t>
  </si>
  <si>
    <t>6615 Prihodi od pruženih usluga</t>
  </si>
  <si>
    <t>Izvor: 4 Prihodi posebne namjene</t>
  </si>
  <si>
    <t>Izvor: 43 Ostali prihodi za posebne namjene</t>
  </si>
  <si>
    <t>6526 Ostali nespomenuti prihodi</t>
  </si>
  <si>
    <t>6831 Ostali prihodi</t>
  </si>
  <si>
    <t>Izvor: 5 Pomoći</t>
  </si>
  <si>
    <t>Izvor: 51 Pomoći EU</t>
  </si>
  <si>
    <t>6323 Tekuće pomoći od institucija i tijela EU</t>
  </si>
  <si>
    <t>Izvor: 52 Ostale pomoći</t>
  </si>
  <si>
    <t>6341 Tekuće pomoći od ostalih subjekata unutar općeg proračuna</t>
  </si>
  <si>
    <t>6342 Kapitalne pomoći od ostalih subjekata unutar općeg proračuna</t>
  </si>
  <si>
    <t>6391 Tekući prijenosi između proračunskih korisnika istog proračuna</t>
  </si>
  <si>
    <t>6392 Kapitalni prijenosi između proračunskih korisnika istog proračuna</t>
  </si>
  <si>
    <t>6393 Tekući prijenosi između proračunskih korisnika istog proračuna temeljem prijenosa EU sredstava</t>
  </si>
  <si>
    <t>Izvor: 6 Donacije</t>
  </si>
  <si>
    <t>Izvor: 61 Donacije</t>
  </si>
  <si>
    <t>6631 Tekuće donacije</t>
  </si>
  <si>
    <t>Izvor: 7 Prihodi od prodaje ili zamjene nefinancijske imovine i naknade s naslova osiguranja</t>
  </si>
  <si>
    <t>Izvor: 71 Prihodi od prodaje ili zamjene nefinancijske imovine i naknade s naslova osiguranja</t>
  </si>
  <si>
    <t>7221 Uredska oprema i namještaj</t>
  </si>
  <si>
    <t>7227 Uređaji, strojevi i oprema za ostale namjene</t>
  </si>
  <si>
    <t>7252 Osnovno stado</t>
  </si>
  <si>
    <t>6912 Raspored prihoda-odnos</t>
  </si>
  <si>
    <t>6321 Tekuće pomoći od međunarodnih organizacija</t>
  </si>
  <si>
    <t>7231 Prijevozna sredstva u cestovnom prometu</t>
  </si>
  <si>
    <t>6=5/2*100</t>
  </si>
  <si>
    <t>7=5/4*100</t>
  </si>
  <si>
    <t>INDEKS</t>
  </si>
  <si>
    <t>RASHODI PREMA IZVORIMA FINANCIRANJA</t>
  </si>
  <si>
    <t>RASHODII PREMA EKONOMSKOJ KLASIFIKACIJI</t>
  </si>
  <si>
    <t>3111 Plaće za redovan rad</t>
  </si>
  <si>
    <t>3121 Ostali rashodi za zaposlene</t>
  </si>
  <si>
    <t>3132 Doprinosi za obvezno zdravstveno osiguranje</t>
  </si>
  <si>
    <t>3211 Službena putovanja</t>
  </si>
  <si>
    <t>3212 Naknade za prijevoz, za rad na terenu i odvojeni život</t>
  </si>
  <si>
    <t>3213 Stručno usavršavanje zaposlenika</t>
  </si>
  <si>
    <t>3221 Uredski materijal i ostali materijalni rashodi</t>
  </si>
  <si>
    <t>3223 Energija</t>
  </si>
  <si>
    <t>3224 Materijal i dijelovi za tekuće i investicijsko održavanje</t>
  </si>
  <si>
    <t>3227 Službena, radna i zaštitna odjeća i obuća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</si>
  <si>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</si>
  <si>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</si>
  <si>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</si>
  <si>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</si>
  <si>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</si>
  <si>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</si>
  <si>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</si>
  <si>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</si>
  <si>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3292 Premije osiguranja</t>
  </si>
  <si>
    <t>3431 Bankarske usluge i usluge platnog prometa</t>
  </si>
  <si>
    <t>3433 Zatezne kamate</t>
  </si>
  <si>
    <t>3222 Materijal i sirovine</t>
  </si>
  <si>
    <t>3225 Sitni inventar i auto gume</t>
  </si>
  <si>
    <t>3239 Ostale usluge</t>
  </si>
  <si>
    <t>3291 Naknade za rad predstavničkih i izvršnih tijela, povjerenstava i slično</t>
  </si>
  <si>
    <t>3293 Reprezentacija</t>
  </si>
  <si>
    <t>3294 Članarine</t>
  </si>
  <si>
    <t>3295 Pristojbe i naknade</t>
  </si>
  <si>
    <t>3299 Ostali nespomenuti rashodi poslovanja</t>
  </si>
  <si>
    <t>3432 Negativne tečajne razlike i razlike zbog primjene valutne klauzule</t>
  </si>
  <si>
    <t>3434 Ostali nespomenuti financijski rashodi</t>
  </si>
  <si>
    <t>3691 Tekući prijenosi između proračunskih korisnika istog proračuna</t>
  </si>
  <si>
    <t>4221 Uredska oprema i namještaj</t>
  </si>
  <si>
    <t>4222 Komunikacijska oprema</t>
  </si>
  <si>
    <t>4227 Uređaji, strojevi i oprema za ostale namjene</t>
  </si>
  <si>
    <t>4231 Prijevozna sredstva u cestovnom prometu</t>
  </si>
  <si>
    <t>4214 Ostali građevinski objekti</t>
  </si>
  <si>
    <t>4223 Oprema za održavanje i zaštitu</t>
  </si>
  <si>
    <t>I. OPĆI DIO</t>
  </si>
  <si>
    <t>6 PRIHODI POSLOVANJA</t>
  </si>
  <si>
    <t>7 PRIHODI OD PRODAJE NEFINANCIJSKE IMOVINE</t>
  </si>
  <si>
    <t>UKUPNI PRIHODI</t>
  </si>
  <si>
    <t>3 RASHODI POSLOVANJA</t>
  </si>
  <si>
    <t>4 RASHODI ZA NABAVU NEFINANCIJSKE IMOVINE</t>
  </si>
  <si>
    <t>UKUPNI RASHODI</t>
  </si>
  <si>
    <t>RAZLIKA - VIŠAK / MANJAK</t>
  </si>
  <si>
    <t>PRIJENOS SREDSTAVA IZ PRETHODNE GODINE</t>
  </si>
  <si>
    <t>PRIJENOS SREDSTAVA U SLJEDEĆE RAZDOBLJE</t>
  </si>
  <si>
    <t>II. POSEBNI DIO</t>
  </si>
  <si>
    <t xml:space="preserve">Indeks </t>
  </si>
  <si>
    <t>5=4/3*100</t>
  </si>
  <si>
    <t>RASHODI</t>
  </si>
  <si>
    <t>3401 ZAŠTITA PRIRODE</t>
  </si>
  <si>
    <t>SAŽETAK  RAČUNA PRIHODA I RASHODA I RAČUNA FINANCIRANJA</t>
  </si>
  <si>
    <t>SAŽETAK RAČUNA PRIHODA I RASHODA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</si>
  <si>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</si>
  <si>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</si>
  <si>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</si>
  <si>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</si>
  <si>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</si>
  <si>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</si>
  <si>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</si>
  <si>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</si>
  <si>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IZVJEŠTAJ O PRIHODIMA I RASHODIMA PREMA IZVORIMA FINANCIRANJA</t>
  </si>
  <si>
    <t xml:space="preserve">TEKUĆI PLAN </t>
  </si>
  <si>
    <t xml:space="preserve">IZVORNI PLAN </t>
  </si>
  <si>
    <t>IZVJEŠTAJ O RASHODIMA PREMA FUNKCIJSKOJ KLASIFIKACIJI</t>
  </si>
  <si>
    <t>RASHODI PREMA FUNKCIJSKOJ KLASIFIKACIJI</t>
  </si>
  <si>
    <t>0 Javnost</t>
  </si>
  <si>
    <t>05 Zaštita okoliša</t>
  </si>
  <si>
    <t>8 Primici od financijske imovine i zaduživanja</t>
  </si>
  <si>
    <t>5 Izdaci za financijsku imovinu i otplate zajmova</t>
  </si>
  <si>
    <t>IZVJEŠTAJ RAČUNA FINANCIRANJA PREMA IZVORIMA FINANCIRANJA</t>
  </si>
  <si>
    <t>IZVJEŠTAJ PO PROGRAMSKOJ KLASIFIKACIJI</t>
  </si>
  <si>
    <t>054 Zaštita bioraznolikosti i krajolika</t>
  </si>
  <si>
    <t>3291 Naknade  za  rad predstavničkih i izvršnih tijela, povjerenstva islično</t>
  </si>
  <si>
    <t>4224 medicinska i labaratorijska oprema</t>
  </si>
  <si>
    <t>4511 Dodatna ulaganja  na građ. Objektima</t>
  </si>
  <si>
    <t>IZVRŠENJE FINANCIJSKOG PLANA PRORAČUNSKOG KORISNIKA DRŽAVNOG PRORAČUNA ZA PRVO POLUGODIŠTE 2025. GODINE 
Javne ustanove "Park prirode Kopački rit"</t>
  </si>
  <si>
    <t>OSTVARENJE /IZVRŠENJE 01.-06.2024.</t>
  </si>
  <si>
    <t>OSTVARENJE/ IZVRŠENJE                  1. - 6. 2025.</t>
  </si>
  <si>
    <t>IZVORNI PLAN
2025.</t>
  </si>
  <si>
    <t>TEKUĆI PLAN
2025.</t>
  </si>
  <si>
    <t>3231 Usluge telefona, interneta, pošte i prijevoza</t>
  </si>
  <si>
    <t>3225 Sitni inventar i autogume</t>
  </si>
  <si>
    <t>3294 Članarine i norme</t>
  </si>
  <si>
    <t>3811 Tekuće donacije u novcu</t>
  </si>
  <si>
    <t>4224 Medicinska i laboratorijska oprema</t>
  </si>
  <si>
    <t>4511 Dodatna ulaganja na građevinskim objektima</t>
  </si>
  <si>
    <t>OSTVARENJE/ IZVRŠENJE 1. - 6.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</si>
</sst>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_k_n;\-#,##0.00\ _k_n"/>
    <numFmt numFmtId="165" formatCode="_-* #,##0.00\ _k_n_-;\-* #,##0.00\ _k_n_-;_-* &quot;-&quot;??\ _k_n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9"/>
      <color theme="1"/>
      <name val="Verdana"/>
      <family val="2"/>
      <charset val="238"/>
    </font>
    <font>
      <sz val="8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rgb="FF0000FF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22" fillId="0" borderId="0" applyFont="0" applyFill="0" applyBorder="0" applyAlignment="0" applyProtection="0"/>
  </cellStyleXfs>
  <cellXfs count="115">
    <xf numFmtId="0" fontId="0" fillId="0" borderId="0" xfId="0"/>
    <xf numFmtId="0" fontId="1" fillId="2" borderId="1" xfId="0" applyFont="1" applyFill="1" applyBorder="1" applyAlignment="1">
      <alignment horizontal="left" wrapText="1" indent="3"/>
    </xf>
    <xf numFmtId="4" fontId="1" fillId="2" borderId="1" xfId="0" applyNumberFormat="1" applyFont="1" applyFill="1" applyBorder="1" applyAlignment="1">
      <alignment horizontal="right" wrapText="1" indent="1"/>
    </xf>
    <xf numFmtId="0" fontId="2" fillId="2" borderId="1" xfId="0" applyFont="1" applyFill="1" applyBorder="1" applyAlignment="1">
      <alignment horizontal="left" wrapText="1" indent="5"/>
    </xf>
    <xf numFmtId="4" fontId="2" fillId="2" borderId="1" xfId="0" applyNumberFormat="1" applyFont="1" applyFill="1" applyBorder="1" applyAlignment="1">
      <alignment horizontal="right" wrapText="1" indent="1"/>
    </xf>
    <xf numFmtId="0" fontId="2" fillId="2" borderId="1" xfId="0" applyFont="1" applyFill="1" applyBorder="1" applyAlignment="1">
      <alignment horizontal="left" wrapText="1" indent="1"/>
    </xf>
    <xf numFmtId="0" fontId="3" fillId="2" borderId="1" xfId="0" applyFont="1" applyFill="1" applyBorder="1" applyAlignment="1">
      <alignment horizontal="left" wrapText="1" indent="2"/>
    </xf>
    <xf numFmtId="0" fontId="4" fillId="3" borderId="1" xfId="0" applyFont="1" applyFill="1" applyBorder="1" applyAlignment="1">
      <alignment horizontal="left" wrapText="1" indent="1"/>
    </xf>
    <xf numFmtId="4" fontId="3" fillId="2" borderId="1" xfId="0" applyNumberFormat="1" applyFont="1" applyFill="1" applyBorder="1" applyAlignment="1">
      <alignment horizontal="right" wrapText="1" indent="1"/>
    </xf>
    <xf numFmtId="0" fontId="2" fillId="2" borderId="1" xfId="0" applyFont="1" applyFill="1" applyBorder="1" applyAlignment="1">
      <alignment horizontal="right" wrapText="1" indent="1"/>
    </xf>
    <xf numFmtId="0" fontId="1" fillId="2" borderId="1" xfId="0" applyFont="1" applyFill="1" applyBorder="1" applyAlignment="1">
      <alignment horizontal="right" wrapText="1" indent="1"/>
    </xf>
    <xf numFmtId="0" fontId="3" fillId="2" borderId="1" xfId="0" applyFont="1" applyFill="1" applyBorder="1" applyAlignment="1">
      <alignment horizontal="left" wrapText="1" indent="1"/>
    </xf>
    <xf numFmtId="0" fontId="0" fillId="0" borderId="2" xfId="0" applyBorder="1"/>
    <xf numFmtId="0" fontId="2" fillId="2" borderId="3" xfId="0" applyFont="1" applyFill="1" applyBorder="1" applyAlignment="1">
      <alignment horizontal="left" wrapText="1" indent="5"/>
    </xf>
    <xf numFmtId="0" fontId="5" fillId="0" borderId="0" xfId="0" applyFont="1" applyAlignment="1">
      <alignment horizontal="left" indent="1"/>
    </xf>
    <xf numFmtId="0" fontId="1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3" borderId="1" xfId="0" applyFont="1" applyFill="1" applyBorder="1" applyAlignment="1">
      <alignment horizontal="left" wrapText="1" indent="1"/>
    </xf>
    <xf numFmtId="4" fontId="10" fillId="3" borderId="1" xfId="0" applyNumberFormat="1" applyFont="1" applyFill="1" applyBorder="1" applyAlignment="1">
      <alignment horizontal="right" wrapText="1" indent="1"/>
    </xf>
    <xf numFmtId="0" fontId="11" fillId="2" borderId="1" xfId="0" applyFont="1" applyFill="1" applyBorder="1" applyAlignment="1">
      <alignment horizontal="left" wrapText="1" indent="2"/>
    </xf>
    <xf numFmtId="4" fontId="12" fillId="2" borderId="1" xfId="0" applyNumberFormat="1" applyFont="1" applyFill="1" applyBorder="1" applyAlignment="1">
      <alignment horizontal="right" wrapText="1" indent="1"/>
    </xf>
    <xf numFmtId="0" fontId="12" fillId="2" borderId="1" xfId="0" applyFont="1" applyFill="1" applyBorder="1" applyAlignment="1">
      <alignment horizontal="right" wrapText="1" indent="1"/>
    </xf>
    <xf numFmtId="0" fontId="12" fillId="2" borderId="1" xfId="0" applyFont="1" applyFill="1" applyBorder="1" applyAlignment="1">
      <alignment horizontal="left" wrapText="1" indent="3"/>
    </xf>
    <xf numFmtId="4" fontId="12" fillId="2" borderId="4" xfId="0" applyNumberFormat="1" applyFont="1" applyFill="1" applyBorder="1" applyAlignment="1">
      <alignment horizontal="right" wrapText="1" indent="1"/>
    </xf>
    <xf numFmtId="0" fontId="13" fillId="0" borderId="0" xfId="0" applyFont="1"/>
    <xf numFmtId="4" fontId="8" fillId="0" borderId="0" xfId="0" applyNumberFormat="1" applyFont="1"/>
    <xf numFmtId="0" fontId="8" fillId="0" borderId="0" xfId="0" applyFont="1" applyAlignment="1">
      <alignment horizontal="right"/>
    </xf>
    <xf numFmtId="3" fontId="9" fillId="0" borderId="0" xfId="0" applyNumberFormat="1" applyFont="1" applyAlignment="1">
      <alignment horizontal="center"/>
    </xf>
    <xf numFmtId="4" fontId="10" fillId="3" borderId="1" xfId="0" applyNumberFormat="1" applyFont="1" applyFill="1" applyBorder="1" applyAlignment="1">
      <alignment horizontal="right" wrapText="1"/>
    </xf>
    <xf numFmtId="4" fontId="11" fillId="2" borderId="1" xfId="0" applyNumberFormat="1" applyFont="1" applyFill="1" applyBorder="1" applyAlignment="1">
      <alignment horizontal="right" wrapText="1" indent="1"/>
    </xf>
    <xf numFmtId="4" fontId="11" fillId="2" borderId="1" xfId="0" applyNumberFormat="1" applyFont="1" applyFill="1" applyBorder="1" applyAlignment="1">
      <alignment horizontal="right" wrapText="1"/>
    </xf>
    <xf numFmtId="4" fontId="12" fillId="2" borderId="1" xfId="0" applyNumberFormat="1" applyFont="1" applyFill="1" applyBorder="1" applyAlignment="1">
      <alignment horizontal="right" wrapText="1"/>
    </xf>
    <xf numFmtId="0" fontId="14" fillId="2" borderId="1" xfId="0" applyFont="1" applyFill="1" applyBorder="1" applyAlignment="1">
      <alignment horizontal="left" wrapText="1" indent="5"/>
    </xf>
    <xf numFmtId="4" fontId="13" fillId="0" borderId="0" xfId="0" applyNumberFormat="1" applyFont="1"/>
    <xf numFmtId="0" fontId="13" fillId="0" borderId="0" xfId="0" applyFont="1" applyAlignment="1">
      <alignment horizontal="right"/>
    </xf>
    <xf numFmtId="4" fontId="13" fillId="0" borderId="2" xfId="0" applyNumberFormat="1" applyFont="1" applyBorder="1"/>
    <xf numFmtId="2" fontId="13" fillId="0" borderId="2" xfId="0" applyNumberFormat="1" applyFont="1" applyBorder="1"/>
    <xf numFmtId="4" fontId="8" fillId="0" borderId="2" xfId="0" applyNumberFormat="1" applyFont="1" applyBorder="1"/>
    <xf numFmtId="2" fontId="8" fillId="0" borderId="2" xfId="0" applyNumberFormat="1" applyFont="1" applyBorder="1"/>
    <xf numFmtId="0" fontId="1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4" fontId="4" fillId="3" borderId="5" xfId="0" applyNumberFormat="1" applyFont="1" applyFill="1" applyBorder="1" applyAlignment="1">
      <alignment wrapText="1"/>
    </xf>
    <xf numFmtId="4" fontId="0" fillId="0" borderId="0" xfId="0" applyNumberForma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 wrapText="1"/>
    </xf>
    <xf numFmtId="0" fontId="20" fillId="0" borderId="0" xfId="0" applyFont="1"/>
    <xf numFmtId="0" fontId="21" fillId="4" borderId="2" xfId="0" applyFont="1" applyFill="1" applyBorder="1" applyAlignment="1">
      <alignment horizontal="left" vertical="center" wrapText="1"/>
    </xf>
    <xf numFmtId="0" fontId="17" fillId="4" borderId="2" xfId="0" applyFont="1" applyFill="1" applyBorder="1" applyAlignment="1">
      <alignment horizontal="left" vertical="center" wrapText="1"/>
    </xf>
    <xf numFmtId="4" fontId="13" fillId="4" borderId="2" xfId="0" applyNumberFormat="1" applyFont="1" applyFill="1" applyBorder="1"/>
    <xf numFmtId="2" fontId="13" fillId="4" borderId="2" xfId="0" applyNumberFormat="1" applyFont="1" applyFill="1" applyBorder="1"/>
    <xf numFmtId="0" fontId="15" fillId="4" borderId="2" xfId="0" applyFont="1" applyFill="1" applyBorder="1" applyAlignment="1">
      <alignment horizontal="left" vertical="center" wrapText="1"/>
    </xf>
    <xf numFmtId="4" fontId="8" fillId="4" borderId="2" xfId="0" applyNumberFormat="1" applyFont="1" applyFill="1" applyBorder="1"/>
    <xf numFmtId="0" fontId="13" fillId="4" borderId="0" xfId="0" applyFont="1" applyFill="1"/>
    <xf numFmtId="4" fontId="2" fillId="2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wrapText="1"/>
    </xf>
    <xf numFmtId="4" fontId="11" fillId="2" borderId="1" xfId="0" applyNumberFormat="1" applyFont="1" applyFill="1" applyBorder="1" applyAlignment="1">
      <alignment wrapText="1"/>
    </xf>
    <xf numFmtId="4" fontId="12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43" fontId="2" fillId="2" borderId="1" xfId="1" applyFont="1" applyFill="1" applyBorder="1" applyAlignment="1">
      <alignment horizontal="right" wrapText="1" indent="1"/>
    </xf>
    <xf numFmtId="43" fontId="8" fillId="0" borderId="0" xfId="1" applyFont="1"/>
    <xf numFmtId="43" fontId="20" fillId="0" borderId="0" xfId="1" applyFont="1"/>
    <xf numFmtId="43" fontId="15" fillId="0" borderId="5" xfId="1" applyFont="1" applyBorder="1" applyAlignment="1">
      <alignment horizontal="center" vertical="center" wrapText="1"/>
    </xf>
    <xf numFmtId="43" fontId="9" fillId="0" borderId="0" xfId="1" applyFont="1" applyAlignment="1">
      <alignment horizontal="center"/>
    </xf>
    <xf numFmtId="43" fontId="4" fillId="3" borderId="1" xfId="1" applyFont="1" applyFill="1" applyBorder="1" applyAlignment="1">
      <alignment horizontal="right" wrapText="1" indent="1"/>
    </xf>
    <xf numFmtId="43" fontId="3" fillId="2" borderId="1" xfId="1" applyFont="1" applyFill="1" applyBorder="1" applyAlignment="1">
      <alignment horizontal="right" wrapText="1" indent="1"/>
    </xf>
    <xf numFmtId="43" fontId="1" fillId="2" borderId="1" xfId="1" applyFont="1" applyFill="1" applyBorder="1" applyAlignment="1">
      <alignment horizontal="right" wrapText="1" indent="1"/>
    </xf>
    <xf numFmtId="43" fontId="2" fillId="5" borderId="1" xfId="1" applyFont="1" applyFill="1" applyBorder="1" applyAlignment="1">
      <alignment horizontal="right" wrapText="1" indent="1"/>
    </xf>
    <xf numFmtId="43" fontId="1" fillId="2" borderId="4" xfId="1" applyFont="1" applyFill="1" applyBorder="1" applyAlignment="1">
      <alignment horizontal="right" wrapText="1" indent="1"/>
    </xf>
    <xf numFmtId="43" fontId="2" fillId="2" borderId="1" xfId="1" applyFont="1" applyFill="1" applyBorder="1" applyAlignment="1">
      <alignment horizontal="left" wrapText="1" indent="1"/>
    </xf>
    <xf numFmtId="43" fontId="2" fillId="2" borderId="4" xfId="1" applyFont="1" applyFill="1" applyBorder="1" applyAlignment="1">
      <alignment horizontal="right" wrapText="1" indent="1"/>
    </xf>
    <xf numFmtId="43" fontId="10" fillId="3" borderId="1" xfId="1" applyFont="1" applyFill="1" applyBorder="1" applyAlignment="1">
      <alignment horizontal="right" wrapText="1" indent="1"/>
    </xf>
    <xf numFmtId="43" fontId="10" fillId="3" borderId="1" xfId="1" applyFont="1" applyFill="1" applyBorder="1" applyAlignment="1">
      <alignment horizontal="right" wrapText="1"/>
    </xf>
    <xf numFmtId="43" fontId="11" fillId="4" borderId="1" xfId="1" applyFont="1" applyFill="1" applyBorder="1" applyAlignment="1">
      <alignment horizontal="right" wrapText="1" indent="1"/>
    </xf>
    <xf numFmtId="43" fontId="11" fillId="4" borderId="1" xfId="1" applyFont="1" applyFill="1" applyBorder="1" applyAlignment="1">
      <alignment horizontal="right" wrapText="1"/>
    </xf>
    <xf numFmtId="43" fontId="12" fillId="4" borderId="1" xfId="1" applyFont="1" applyFill="1" applyBorder="1" applyAlignment="1">
      <alignment horizontal="right" wrapText="1" indent="1"/>
    </xf>
    <xf numFmtId="43" fontId="12" fillId="4" borderId="1" xfId="1" applyFont="1" applyFill="1" applyBorder="1" applyAlignment="1">
      <alignment horizontal="right" wrapText="1"/>
    </xf>
    <xf numFmtId="43" fontId="14" fillId="4" borderId="1" xfId="1" applyFont="1" applyFill="1" applyBorder="1" applyAlignment="1">
      <alignment horizontal="right" wrapText="1" indent="1"/>
    </xf>
    <xf numFmtId="43" fontId="2" fillId="4" borderId="1" xfId="1" applyFont="1" applyFill="1" applyBorder="1" applyAlignment="1">
      <alignment horizontal="right" wrapText="1"/>
    </xf>
    <xf numFmtId="43" fontId="14" fillId="4" borderId="1" xfId="1" applyFont="1" applyFill="1" applyBorder="1" applyAlignment="1">
      <alignment wrapText="1"/>
    </xf>
    <xf numFmtId="43" fontId="2" fillId="4" borderId="1" xfId="1" applyFont="1" applyFill="1" applyBorder="1" applyAlignment="1">
      <alignment wrapText="1"/>
    </xf>
    <xf numFmtId="43" fontId="12" fillId="0" borderId="1" xfId="1" applyFont="1" applyFill="1" applyBorder="1" applyAlignment="1">
      <alignment horizontal="right" wrapText="1"/>
    </xf>
    <xf numFmtId="43" fontId="12" fillId="0" borderId="1" xfId="1" applyFont="1" applyFill="1" applyBorder="1" applyAlignment="1">
      <alignment horizontal="right" wrapText="1" indent="1"/>
    </xf>
    <xf numFmtId="43" fontId="2" fillId="0" borderId="1" xfId="1" applyFont="1" applyFill="1" applyBorder="1" applyAlignment="1">
      <alignment wrapText="1"/>
    </xf>
    <xf numFmtId="43" fontId="2" fillId="0" borderId="1" xfId="1" applyFont="1" applyFill="1" applyBorder="1" applyAlignment="1">
      <alignment horizontal="right" wrapText="1" indent="1"/>
    </xf>
    <xf numFmtId="43" fontId="2" fillId="0" borderId="1" xfId="1" applyFont="1" applyFill="1" applyBorder="1" applyAlignment="1">
      <alignment horizontal="left" wrapText="1" indent="1"/>
    </xf>
    <xf numFmtId="43" fontId="1" fillId="0" borderId="1" xfId="1" applyFont="1" applyFill="1" applyBorder="1" applyAlignment="1">
      <alignment horizontal="right" wrapText="1" indent="1"/>
    </xf>
    <xf numFmtId="43" fontId="0" fillId="0" borderId="0" xfId="1" applyFont="1"/>
    <xf numFmtId="43" fontId="2" fillId="2" borderId="1" xfId="1" applyFont="1" applyFill="1" applyBorder="1" applyAlignment="1">
      <alignment wrapText="1"/>
    </xf>
    <xf numFmtId="43" fontId="2" fillId="2" borderId="1" xfId="1" applyFont="1" applyFill="1" applyBorder="1" applyAlignment="1">
      <alignment horizontal="right" wrapText="1"/>
    </xf>
    <xf numFmtId="43" fontId="1" fillId="2" borderId="1" xfId="1" applyFont="1" applyFill="1" applyBorder="1" applyAlignment="1">
      <alignment wrapText="1"/>
    </xf>
    <xf numFmtId="43" fontId="12" fillId="4" borderId="1" xfId="1" applyFont="1" applyFill="1" applyBorder="1" applyAlignment="1">
      <alignment wrapText="1"/>
    </xf>
    <xf numFmtId="43" fontId="15" fillId="0" borderId="5" xfId="1" applyFon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right" wrapText="1" indent="1"/>
    </xf>
    <xf numFmtId="164" fontId="2" fillId="2" borderId="1" xfId="1" applyNumberFormat="1" applyFont="1" applyFill="1" applyBorder="1" applyAlignment="1">
      <alignment horizontal="right" wrapText="1" indent="1"/>
    </xf>
    <xf numFmtId="165" fontId="0" fillId="0" borderId="0" xfId="0" applyNumberFormat="1"/>
    <xf numFmtId="0" fontId="1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151050</xdr:colOff>
      <xdr:row>4</xdr:row>
      <xdr:rowOff>47624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A77F1A-9DE3-BD4F-EA82-EBA5E11F9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018700" cy="771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DFD11-0507-4F10-ACC2-EF1C2EE4E88E}">
  <dimension ref="A6:I37"/>
  <sheetViews>
    <sheetView topLeftCell="A4" zoomScale="90" zoomScaleNormal="90" workbookViewId="0">
      <selection activeCell="E21" sqref="E21"/>
    </sheetView>
  </sheetViews>
  <sheetFormatPr defaultColWidth="9.140625" defaultRowHeight="14.25" x14ac:dyDescent="0.2"/>
  <cols>
    <col min="1" max="1" width="53.5703125" style="27" customWidth="1"/>
    <col min="2" max="2" width="16.7109375" style="27" customWidth="1"/>
    <col min="3" max="3" width="14.5703125" style="27" customWidth="1"/>
    <col min="4" max="4" width="16" style="27" customWidth="1"/>
    <col min="5" max="5" width="17.140625" style="27" customWidth="1"/>
    <col min="6" max="6" width="9.7109375" style="27" bestFit="1" customWidth="1"/>
    <col min="7" max="7" width="9.140625" style="27"/>
    <col min="8" max="9" width="11.28515625" style="27" bestFit="1" customWidth="1"/>
    <col min="10" max="16384" width="9.140625" style="27"/>
  </cols>
  <sheetData>
    <row r="6" spans="1:6" ht="65.25" customHeight="1" x14ac:dyDescent="0.2">
      <c r="A6" s="110" t="s">
        <v>120</v>
      </c>
      <c r="B6" s="110"/>
      <c r="C6" s="110"/>
      <c r="D6" s="110"/>
      <c r="E6" s="110"/>
    </row>
    <row r="7" spans="1:6" x14ac:dyDescent="0.2">
      <c r="A7" s="111" t="s">
        <v>80</v>
      </c>
      <c r="B7" s="111"/>
      <c r="C7" s="111"/>
      <c r="D7" s="111"/>
      <c r="E7" s="111"/>
    </row>
    <row r="8" spans="1:6" x14ac:dyDescent="0.2">
      <c r="A8" s="51"/>
      <c r="B8" s="51"/>
      <c r="C8" s="51"/>
      <c r="D8" s="51"/>
      <c r="E8" s="51"/>
    </row>
    <row r="9" spans="1:6" x14ac:dyDescent="0.2">
      <c r="A9" s="112" t="s">
        <v>95</v>
      </c>
      <c r="B9" s="112"/>
      <c r="C9" s="112"/>
      <c r="D9" s="112"/>
      <c r="E9" s="112"/>
    </row>
    <row r="10" spans="1:6" x14ac:dyDescent="0.2">
      <c r="A10" s="52"/>
      <c r="B10" s="52"/>
      <c r="C10" s="52"/>
      <c r="D10" s="52"/>
      <c r="E10" s="52"/>
    </row>
    <row r="11" spans="1:6" ht="15" x14ac:dyDescent="0.25">
      <c r="A11" s="18" t="s">
        <v>96</v>
      </c>
    </row>
    <row r="13" spans="1:6" ht="38.25" x14ac:dyDescent="0.2">
      <c r="A13" s="42" t="s">
        <v>0</v>
      </c>
      <c r="B13" s="42" t="s">
        <v>131</v>
      </c>
      <c r="C13" s="42" t="s">
        <v>123</v>
      </c>
      <c r="D13" s="42" t="s">
        <v>124</v>
      </c>
      <c r="E13" s="42" t="s">
        <v>122</v>
      </c>
      <c r="F13" s="42" t="s">
        <v>39</v>
      </c>
    </row>
    <row r="14" spans="1:6" x14ac:dyDescent="0.2">
      <c r="A14" s="43">
        <v>1</v>
      </c>
      <c r="B14" s="44">
        <v>2</v>
      </c>
      <c r="C14" s="44">
        <v>3</v>
      </c>
      <c r="D14" s="44">
        <v>4</v>
      </c>
      <c r="E14" s="44">
        <v>5</v>
      </c>
      <c r="F14" s="44" t="s">
        <v>38</v>
      </c>
    </row>
    <row r="15" spans="1:6" x14ac:dyDescent="0.2">
      <c r="A15" s="45" t="s">
        <v>81</v>
      </c>
      <c r="B15" s="38">
        <v>842927.82000000007</v>
      </c>
      <c r="C15" s="38">
        <f>1809659-5000+10300</f>
        <v>1814959</v>
      </c>
      <c r="D15" s="38">
        <f>1809659-5000+10300</f>
        <v>1814959</v>
      </c>
      <c r="E15" s="38">
        <v>1088902.21</v>
      </c>
      <c r="F15" s="39">
        <f>+E15/D15*100</f>
        <v>59.995967402018444</v>
      </c>
    </row>
    <row r="16" spans="1:6" x14ac:dyDescent="0.2">
      <c r="A16" s="46" t="s">
        <v>82</v>
      </c>
      <c r="B16" s="38">
        <v>1501</v>
      </c>
      <c r="C16" s="38">
        <v>5000</v>
      </c>
      <c r="D16" s="38">
        <v>5000</v>
      </c>
      <c r="E16" s="38">
        <v>0</v>
      </c>
      <c r="F16" s="39">
        <f t="shared" ref="F16" si="0">+E16/D16*100</f>
        <v>0</v>
      </c>
    </row>
    <row r="17" spans="1:9" ht="15" x14ac:dyDescent="0.25">
      <c r="A17" s="47" t="s">
        <v>83</v>
      </c>
      <c r="B17" s="40">
        <v>844428.82000000007</v>
      </c>
      <c r="C17" s="40">
        <f>C15+C16</f>
        <v>1819959</v>
      </c>
      <c r="D17" s="40">
        <f>D15+D16</f>
        <v>1819959</v>
      </c>
      <c r="E17" s="40">
        <f>SUM(E15:E16)</f>
        <v>1088902.21</v>
      </c>
      <c r="F17" s="41">
        <f>+E17/D17*100</f>
        <v>59.831139602595442</v>
      </c>
      <c r="H17" s="36"/>
    </row>
    <row r="18" spans="1:9" x14ac:dyDescent="0.2">
      <c r="A18" s="45" t="s">
        <v>84</v>
      </c>
      <c r="B18" s="38">
        <v>692946.61</v>
      </c>
      <c r="C18" s="38">
        <f>1809659-100100</f>
        <v>1709559</v>
      </c>
      <c r="D18" s="38">
        <f>1809659-100100</f>
        <v>1709559</v>
      </c>
      <c r="E18" s="38">
        <v>852530.38</v>
      </c>
      <c r="F18" s="39">
        <f>+E18/D18*100</f>
        <v>49.868438585623544</v>
      </c>
      <c r="I18" s="36"/>
    </row>
    <row r="19" spans="1:9" x14ac:dyDescent="0.2">
      <c r="A19" s="45" t="s">
        <v>85</v>
      </c>
      <c r="B19" s="38">
        <v>14346.59</v>
      </c>
      <c r="C19" s="38">
        <v>100100</v>
      </c>
      <c r="D19" s="38">
        <v>100100</v>
      </c>
      <c r="E19" s="38">
        <v>12856.99</v>
      </c>
      <c r="F19" s="39">
        <f>+E19/D19*100</f>
        <v>12.844145854145856</v>
      </c>
    </row>
    <row r="20" spans="1:9" ht="15" x14ac:dyDescent="0.25">
      <c r="A20" s="47" t="s">
        <v>86</v>
      </c>
      <c r="B20" s="40">
        <v>707293.2</v>
      </c>
      <c r="C20" s="40">
        <f>SUM(C18:C19)</f>
        <v>1809659</v>
      </c>
      <c r="D20" s="40">
        <f>SUM(D18:D19)</f>
        <v>1809659</v>
      </c>
      <c r="E20" s="40">
        <f>SUM(E18:E19)</f>
        <v>865387.37</v>
      </c>
      <c r="F20" s="41">
        <f>+E20/D20*100</f>
        <v>47.820466176224357</v>
      </c>
    </row>
    <row r="21" spans="1:9" x14ac:dyDescent="0.2">
      <c r="A21" s="47" t="s">
        <v>87</v>
      </c>
      <c r="B21" s="38">
        <v>137135.62000000011</v>
      </c>
      <c r="C21" s="38">
        <f>+C17-C20</f>
        <v>10300</v>
      </c>
      <c r="D21" s="38">
        <f>D17-D20</f>
        <v>10300</v>
      </c>
      <c r="E21" s="38">
        <f>E17-E20</f>
        <v>223514.83999999997</v>
      </c>
      <c r="F21" s="39">
        <f>+E21/D21*100</f>
        <v>2170.0469902912619</v>
      </c>
    </row>
    <row r="22" spans="1:9" x14ac:dyDescent="0.2">
      <c r="A22" s="48"/>
    </row>
    <row r="23" spans="1:9" x14ac:dyDescent="0.2">
      <c r="E23" s="36"/>
    </row>
    <row r="24" spans="1:9" ht="15" x14ac:dyDescent="0.25">
      <c r="A24" s="18" t="s">
        <v>97</v>
      </c>
    </row>
    <row r="25" spans="1:9" ht="15" x14ac:dyDescent="0.25">
      <c r="A25" s="18"/>
    </row>
    <row r="26" spans="1:9" ht="38.25" x14ac:dyDescent="0.2">
      <c r="A26" s="53" t="s">
        <v>0</v>
      </c>
      <c r="B26" s="42" t="s">
        <v>131</v>
      </c>
      <c r="C26" s="42" t="s">
        <v>123</v>
      </c>
      <c r="D26" s="42" t="s">
        <v>124</v>
      </c>
      <c r="E26" s="42" t="s">
        <v>122</v>
      </c>
      <c r="F26" s="42" t="s">
        <v>39</v>
      </c>
    </row>
    <row r="27" spans="1:9" x14ac:dyDescent="0.2">
      <c r="A27" s="54">
        <v>1</v>
      </c>
      <c r="B27" s="54">
        <v>2</v>
      </c>
      <c r="C27" s="54">
        <v>3</v>
      </c>
      <c r="D27" s="54">
        <v>4</v>
      </c>
      <c r="E27" s="54">
        <v>5</v>
      </c>
      <c r="F27" s="54" t="s">
        <v>38</v>
      </c>
    </row>
    <row r="28" spans="1:9" x14ac:dyDescent="0.2">
      <c r="A28" s="55" t="s">
        <v>98</v>
      </c>
      <c r="B28" s="38">
        <v>0</v>
      </c>
      <c r="C28" s="38">
        <v>0</v>
      </c>
      <c r="D28" s="38">
        <v>0</v>
      </c>
      <c r="E28" s="38">
        <v>0</v>
      </c>
      <c r="F28" s="39"/>
      <c r="I28" s="36"/>
    </row>
    <row r="29" spans="1:9" x14ac:dyDescent="0.2">
      <c r="A29" s="56" t="s">
        <v>99</v>
      </c>
      <c r="B29" s="38">
        <v>0</v>
      </c>
      <c r="C29" s="38">
        <v>0</v>
      </c>
      <c r="D29" s="38">
        <v>0</v>
      </c>
      <c r="E29" s="38">
        <v>0</v>
      </c>
      <c r="F29" s="39"/>
    </row>
    <row r="30" spans="1:9" ht="15" x14ac:dyDescent="0.25">
      <c r="A30" s="57" t="s">
        <v>100</v>
      </c>
      <c r="B30" s="40">
        <f t="shared" ref="B30" si="1">+B28-B29</f>
        <v>0</v>
      </c>
      <c r="C30" s="40">
        <v>0</v>
      </c>
      <c r="D30" s="40">
        <v>0</v>
      </c>
      <c r="E30" s="40">
        <v>0</v>
      </c>
      <c r="F30" s="40"/>
      <c r="H30" s="36"/>
    </row>
    <row r="31" spans="1:9" x14ac:dyDescent="0.2">
      <c r="A31" s="60" t="s">
        <v>88</v>
      </c>
      <c r="B31" s="61">
        <v>86053.2</v>
      </c>
      <c r="C31" s="61">
        <v>0</v>
      </c>
      <c r="D31" s="61">
        <v>0</v>
      </c>
      <c r="E31" s="61">
        <v>106737.19</v>
      </c>
      <c r="F31" s="62" t="e">
        <f>+E31/D31*100</f>
        <v>#DIV/0!</v>
      </c>
    </row>
    <row r="32" spans="1:9" x14ac:dyDescent="0.2">
      <c r="A32" s="60" t="s">
        <v>89</v>
      </c>
      <c r="B32" s="61">
        <v>223188.82</v>
      </c>
      <c r="C32" s="61">
        <v>-10300</v>
      </c>
      <c r="D32" s="61">
        <v>-10300</v>
      </c>
      <c r="E32" s="61">
        <v>330252.03000000003</v>
      </c>
      <c r="F32" s="62">
        <f>+E32/D32*100</f>
        <v>-3206.3303883495146</v>
      </c>
      <c r="I32" s="36"/>
    </row>
    <row r="33" spans="1:6" s="65" customFormat="1" ht="15" x14ac:dyDescent="0.25">
      <c r="A33" s="63" t="s">
        <v>101</v>
      </c>
      <c r="B33" s="64">
        <f t="shared" ref="B33" si="2">+B31-B32</f>
        <v>-137135.62</v>
      </c>
      <c r="C33" s="64">
        <f>C31+C32</f>
        <v>-10300</v>
      </c>
      <c r="D33" s="64">
        <f>D31+D32</f>
        <v>-10300</v>
      </c>
      <c r="E33" s="64">
        <f t="shared" ref="E33" si="3">+E31-E32</f>
        <v>-223514.84000000003</v>
      </c>
      <c r="F33" s="64" t="e">
        <f t="shared" ref="F33" si="4">+F31-F32</f>
        <v>#DIV/0!</v>
      </c>
    </row>
    <row r="34" spans="1:6" s="65" customFormat="1" ht="15" x14ac:dyDescent="0.25">
      <c r="A34" s="63" t="s">
        <v>102</v>
      </c>
      <c r="B34" s="64">
        <f t="shared" ref="B34" si="5">+B21+B33</f>
        <v>0</v>
      </c>
      <c r="C34" s="64">
        <f>C21+C33</f>
        <v>0</v>
      </c>
      <c r="D34" s="64">
        <f>D21+D33</f>
        <v>0</v>
      </c>
      <c r="E34" s="64">
        <f>E21+E33</f>
        <v>0</v>
      </c>
      <c r="F34" s="64"/>
    </row>
    <row r="36" spans="1:6" x14ac:dyDescent="0.2">
      <c r="E36" s="36"/>
    </row>
    <row r="37" spans="1:6" x14ac:dyDescent="0.2">
      <c r="B37" s="36"/>
    </row>
  </sheetData>
  <mergeCells count="3">
    <mergeCell ref="A6:E6"/>
    <mergeCell ref="A7:E7"/>
    <mergeCell ref="A9:E9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0FB20-ABF6-4517-975F-5D7FE82A9CDE}">
  <dimension ref="A2:M175"/>
  <sheetViews>
    <sheetView topLeftCell="A7" zoomScaleNormal="100" workbookViewId="0">
      <pane xSplit="2" ySplit="4" topLeftCell="C68" activePane="bottomRight" state="frozen"/>
      <selection activeCell="A7" sqref="A7"/>
      <selection pane="topRight" activeCell="C7" sqref="C7"/>
      <selection pane="bottomLeft" activeCell="A11" sqref="A11"/>
      <selection pane="bottomRight" activeCell="F157" sqref="F157"/>
    </sheetView>
  </sheetViews>
  <sheetFormatPr defaultRowHeight="15" outlineLevelCol="1" x14ac:dyDescent="0.25"/>
  <cols>
    <col min="1" max="1" width="61" customWidth="1"/>
    <col min="2" max="2" width="15.85546875" style="101" customWidth="1" outlineLevel="1"/>
    <col min="3" max="3" width="14.42578125" style="101" customWidth="1"/>
    <col min="4" max="4" width="13.85546875" style="101" customWidth="1"/>
    <col min="5" max="5" width="15.42578125" style="101" customWidth="1"/>
    <col min="6" max="6" width="11.5703125" style="101" customWidth="1"/>
    <col min="7" max="7" width="12" style="101" customWidth="1"/>
    <col min="9" max="9" width="10.140625" bestFit="1" customWidth="1"/>
    <col min="11" max="11" width="11.7109375" bestFit="1" customWidth="1"/>
    <col min="12" max="12" width="14.28515625" bestFit="1" customWidth="1"/>
    <col min="13" max="13" width="10.140625" bestFit="1" customWidth="1"/>
  </cols>
  <sheetData>
    <row r="2" spans="1:11" x14ac:dyDescent="0.25">
      <c r="A2" s="113" t="s">
        <v>80</v>
      </c>
      <c r="B2" s="113"/>
      <c r="C2" s="113"/>
      <c r="D2" s="113"/>
      <c r="E2" s="113"/>
      <c r="F2" s="113"/>
      <c r="G2" s="113"/>
    </row>
    <row r="3" spans="1:11" x14ac:dyDescent="0.25">
      <c r="A3" s="18"/>
      <c r="B3" s="74"/>
      <c r="C3" s="74"/>
      <c r="D3" s="74"/>
      <c r="E3" s="74"/>
      <c r="F3" s="74"/>
      <c r="G3" s="74"/>
    </row>
    <row r="4" spans="1:11" x14ac:dyDescent="0.25">
      <c r="A4" s="113" t="s">
        <v>103</v>
      </c>
      <c r="B4" s="113"/>
      <c r="C4" s="113"/>
      <c r="D4" s="113"/>
      <c r="E4" s="113"/>
      <c r="F4" s="113"/>
      <c r="G4" s="113"/>
    </row>
    <row r="5" spans="1:11" x14ac:dyDescent="0.25">
      <c r="A5" s="18"/>
      <c r="B5" s="74"/>
      <c r="C5" s="74"/>
      <c r="D5" s="74"/>
      <c r="E5" s="74"/>
      <c r="F5" s="74"/>
      <c r="G5" s="74"/>
    </row>
    <row r="6" spans="1:11" x14ac:dyDescent="0.25">
      <c r="A6" s="113" t="s">
        <v>104</v>
      </c>
      <c r="B6" s="113"/>
      <c r="C6" s="113"/>
      <c r="D6" s="113"/>
      <c r="E6" s="113"/>
      <c r="F6" s="113"/>
      <c r="G6" s="113"/>
    </row>
    <row r="7" spans="1:11" x14ac:dyDescent="0.25">
      <c r="A7" s="58"/>
      <c r="B7" s="75"/>
      <c r="C7" s="75"/>
      <c r="D7" s="75"/>
      <c r="E7" s="75"/>
      <c r="F7" s="75"/>
      <c r="G7" s="75"/>
    </row>
    <row r="8" spans="1:11" ht="38.25" x14ac:dyDescent="0.25">
      <c r="A8" s="42" t="s">
        <v>0</v>
      </c>
      <c r="B8" s="106" t="s">
        <v>121</v>
      </c>
      <c r="C8" s="76" t="s">
        <v>107</v>
      </c>
      <c r="D8" s="76" t="s">
        <v>106</v>
      </c>
      <c r="E8" s="76" t="s">
        <v>122</v>
      </c>
      <c r="F8" s="76" t="s">
        <v>39</v>
      </c>
      <c r="G8" s="76" t="s">
        <v>39</v>
      </c>
    </row>
    <row r="9" spans="1:11" x14ac:dyDescent="0.25">
      <c r="A9" s="19">
        <v>1</v>
      </c>
      <c r="B9" s="77">
        <v>2</v>
      </c>
      <c r="C9" s="77">
        <v>3</v>
      </c>
      <c r="D9" s="77">
        <v>4</v>
      </c>
      <c r="E9" s="77">
        <v>5</v>
      </c>
      <c r="F9" s="77" t="s">
        <v>37</v>
      </c>
      <c r="G9" s="77" t="s">
        <v>38</v>
      </c>
    </row>
    <row r="10" spans="1:11" x14ac:dyDescent="0.25">
      <c r="A10" s="7" t="s">
        <v>2</v>
      </c>
      <c r="B10" s="78">
        <f>+B11+B15</f>
        <v>844428.82000000007</v>
      </c>
      <c r="C10" s="78">
        <f>C11+C15</f>
        <v>1809659</v>
      </c>
      <c r="D10" s="78">
        <f>C10</f>
        <v>1809659</v>
      </c>
      <c r="E10" s="78">
        <f>E11+E15</f>
        <v>1088902.21</v>
      </c>
      <c r="F10" s="78">
        <f>+E10/B10*100</f>
        <v>128.95133186003764</v>
      </c>
      <c r="G10" s="78">
        <f>+E10/D10*100</f>
        <v>60.171679305327686</v>
      </c>
    </row>
    <row r="11" spans="1:11" x14ac:dyDescent="0.25">
      <c r="A11" s="6" t="s">
        <v>6</v>
      </c>
      <c r="B11" s="79">
        <v>459256.29</v>
      </c>
      <c r="C11" s="79">
        <f t="shared" ref="C11:E13" si="0">C12</f>
        <v>970000</v>
      </c>
      <c r="D11" s="79">
        <f t="shared" si="0"/>
        <v>970000</v>
      </c>
      <c r="E11" s="79">
        <f t="shared" si="0"/>
        <v>450200.4</v>
      </c>
      <c r="F11" s="79">
        <f t="shared" ref="F11:F40" si="1">+E11/B11*100</f>
        <v>98.028140235161516</v>
      </c>
      <c r="G11" s="79">
        <f t="shared" ref="G11:G40" si="2">+E11/D11*100</f>
        <v>46.412412371134018</v>
      </c>
    </row>
    <row r="12" spans="1:11" x14ac:dyDescent="0.25">
      <c r="A12" s="1" t="s">
        <v>3</v>
      </c>
      <c r="B12" s="80">
        <v>459256.29</v>
      </c>
      <c r="C12" s="80">
        <f t="shared" si="0"/>
        <v>970000</v>
      </c>
      <c r="D12" s="80">
        <f t="shared" si="0"/>
        <v>970000</v>
      </c>
      <c r="E12" s="80">
        <f t="shared" si="0"/>
        <v>450200.4</v>
      </c>
      <c r="F12" s="80">
        <f t="shared" si="1"/>
        <v>98.028140235161516</v>
      </c>
      <c r="G12" s="80">
        <f t="shared" si="2"/>
        <v>46.412412371134018</v>
      </c>
    </row>
    <row r="13" spans="1:11" x14ac:dyDescent="0.25">
      <c r="A13" s="1" t="s">
        <v>4</v>
      </c>
      <c r="B13" s="80">
        <v>459256.29</v>
      </c>
      <c r="C13" s="80">
        <f t="shared" si="0"/>
        <v>970000</v>
      </c>
      <c r="D13" s="80">
        <f t="shared" si="0"/>
        <v>970000</v>
      </c>
      <c r="E13" s="80">
        <f t="shared" si="0"/>
        <v>450200.4</v>
      </c>
      <c r="F13" s="80">
        <f t="shared" si="1"/>
        <v>98.028140235161516</v>
      </c>
      <c r="G13" s="80">
        <f t="shared" si="2"/>
        <v>46.412412371134018</v>
      </c>
    </row>
    <row r="14" spans="1:11" x14ac:dyDescent="0.25">
      <c r="A14" s="3" t="s">
        <v>5</v>
      </c>
      <c r="B14" s="73">
        <v>459256.29</v>
      </c>
      <c r="C14" s="73">
        <v>970000</v>
      </c>
      <c r="D14" s="73">
        <v>970000</v>
      </c>
      <c r="E14" s="73">
        <f>'Prih i rash prema izvorima fina'!E9</f>
        <v>450200.4</v>
      </c>
      <c r="F14" s="73">
        <f t="shared" si="1"/>
        <v>98.028140235161516</v>
      </c>
      <c r="G14" s="73">
        <f t="shared" ref="G14" si="3">+E14/D14*100</f>
        <v>46.412412371134018</v>
      </c>
      <c r="K14" s="50"/>
    </row>
    <row r="15" spans="1:11" ht="26.25" x14ac:dyDescent="0.25">
      <c r="A15" s="6" t="s">
        <v>7</v>
      </c>
      <c r="B15" s="79">
        <v>385172.53</v>
      </c>
      <c r="C15" s="79">
        <f>C16+C21+C25+C36+C39</f>
        <v>839659</v>
      </c>
      <c r="D15" s="79">
        <f>C15</f>
        <v>839659</v>
      </c>
      <c r="E15" s="79">
        <f>E17+E22+E25+E36+E39</f>
        <v>638701.80999999994</v>
      </c>
      <c r="F15" s="79">
        <f t="shared" si="1"/>
        <v>165.82226411629094</v>
      </c>
      <c r="G15" s="79">
        <f t="shared" si="2"/>
        <v>76.066809264237023</v>
      </c>
      <c r="K15" s="50"/>
    </row>
    <row r="16" spans="1:11" x14ac:dyDescent="0.25">
      <c r="A16" s="1" t="s">
        <v>8</v>
      </c>
      <c r="B16" s="80">
        <f>B17</f>
        <v>268275.38</v>
      </c>
      <c r="C16" s="80">
        <f>C17</f>
        <v>477016</v>
      </c>
      <c r="D16" s="80">
        <f t="shared" ref="D16:E16" si="4">C16</f>
        <v>477016</v>
      </c>
      <c r="E16" s="80">
        <f t="shared" si="4"/>
        <v>477016</v>
      </c>
      <c r="F16" s="80">
        <f t="shared" si="1"/>
        <v>177.80834007205581</v>
      </c>
      <c r="G16" s="80">
        <f t="shared" si="2"/>
        <v>100</v>
      </c>
      <c r="K16" s="50"/>
    </row>
    <row r="17" spans="1:13" x14ac:dyDescent="0.25">
      <c r="A17" s="1" t="s">
        <v>9</v>
      </c>
      <c r="B17" s="80">
        <v>268275.38</v>
      </c>
      <c r="C17" s="80">
        <f>SUM(C18:C20)</f>
        <v>477016</v>
      </c>
      <c r="D17" s="80">
        <f>SUM(D18:D20)</f>
        <v>477016</v>
      </c>
      <c r="E17" s="80">
        <f>SUM(E18:E20)</f>
        <v>284837.87</v>
      </c>
      <c r="F17" s="80">
        <f t="shared" si="1"/>
        <v>106.17368988537078</v>
      </c>
      <c r="G17" s="80">
        <f t="shared" si="2"/>
        <v>59.712435222298623</v>
      </c>
      <c r="M17" s="50"/>
    </row>
    <row r="18" spans="1:13" x14ac:dyDescent="0.25">
      <c r="A18" s="3" t="s">
        <v>10</v>
      </c>
      <c r="B18" s="73">
        <v>50.23</v>
      </c>
      <c r="C18" s="73">
        <v>105</v>
      </c>
      <c r="D18" s="73">
        <v>105</v>
      </c>
      <c r="E18" s="81">
        <v>26.58</v>
      </c>
      <c r="F18" s="73">
        <f t="shared" si="1"/>
        <v>52.916583714911404</v>
      </c>
      <c r="G18" s="73">
        <f t="shared" ref="G18:G20" si="5">+E18/D18*100</f>
        <v>25.31428571428571</v>
      </c>
      <c r="M18" s="50"/>
    </row>
    <row r="19" spans="1:13" x14ac:dyDescent="0.25">
      <c r="A19" s="3" t="s">
        <v>11</v>
      </c>
      <c r="B19" s="73">
        <v>27330.080000000002</v>
      </c>
      <c r="C19" s="73">
        <v>30000</v>
      </c>
      <c r="D19" s="73">
        <v>30000</v>
      </c>
      <c r="E19" s="81">
        <v>36456.57</v>
      </c>
      <c r="F19" s="73">
        <f t="shared" si="1"/>
        <v>133.39357221054601</v>
      </c>
      <c r="G19" s="73">
        <f t="shared" si="5"/>
        <v>121.5219</v>
      </c>
    </row>
    <row r="20" spans="1:13" x14ac:dyDescent="0.25">
      <c r="A20" s="3" t="s">
        <v>12</v>
      </c>
      <c r="B20" s="73">
        <v>240895.07</v>
      </c>
      <c r="C20" s="73">
        <v>446911</v>
      </c>
      <c r="D20" s="73">
        <v>446911</v>
      </c>
      <c r="E20" s="81">
        <v>248354.72</v>
      </c>
      <c r="F20" s="73">
        <f t="shared" si="1"/>
        <v>103.09663871493923</v>
      </c>
      <c r="G20" s="73">
        <f t="shared" si="5"/>
        <v>55.571404597335942</v>
      </c>
    </row>
    <row r="21" spans="1:13" x14ac:dyDescent="0.25">
      <c r="A21" s="1" t="s">
        <v>13</v>
      </c>
      <c r="B21" s="80">
        <v>10370.120000000001</v>
      </c>
      <c r="C21" s="80">
        <f>C22</f>
        <v>27200</v>
      </c>
      <c r="D21" s="80">
        <f>C21</f>
        <v>27200</v>
      </c>
      <c r="E21" s="80">
        <f>E22</f>
        <v>42167.350000000006</v>
      </c>
      <c r="F21" s="80">
        <f t="shared" si="1"/>
        <v>406.62354919711629</v>
      </c>
      <c r="G21" s="80">
        <f t="shared" si="2"/>
        <v>155.02702205882355</v>
      </c>
    </row>
    <row r="22" spans="1:13" x14ac:dyDescent="0.25">
      <c r="A22" s="1" t="s">
        <v>14</v>
      </c>
      <c r="B22" s="80">
        <v>10370.120000000001</v>
      </c>
      <c r="C22" s="80">
        <f>SUM(C23:C24)</f>
        <v>27200</v>
      </c>
      <c r="D22" s="80">
        <f>C22</f>
        <v>27200</v>
      </c>
      <c r="E22" s="80">
        <f>SUM(E23:E24)</f>
        <v>42167.350000000006</v>
      </c>
      <c r="F22" s="80">
        <f t="shared" si="1"/>
        <v>406.62354919711629</v>
      </c>
      <c r="G22" s="80">
        <f t="shared" si="2"/>
        <v>155.02702205882355</v>
      </c>
    </row>
    <row r="23" spans="1:13" x14ac:dyDescent="0.25">
      <c r="A23" s="3" t="s">
        <v>15</v>
      </c>
      <c r="B23" s="73">
        <v>10333.6</v>
      </c>
      <c r="C23" s="73">
        <v>17998</v>
      </c>
      <c r="D23" s="73">
        <f>C23</f>
        <v>17998</v>
      </c>
      <c r="E23" s="81">
        <v>9887.2000000000007</v>
      </c>
      <c r="F23" s="73">
        <f t="shared" si="1"/>
        <v>95.680111480994043</v>
      </c>
      <c r="G23" s="73">
        <f t="shared" ref="G23:G24" si="6">+E23/D23*100</f>
        <v>54.934992776975221</v>
      </c>
      <c r="I23" s="50"/>
      <c r="K23" s="50"/>
    </row>
    <row r="24" spans="1:13" x14ac:dyDescent="0.25">
      <c r="A24" s="3" t="s">
        <v>16</v>
      </c>
      <c r="B24" s="73">
        <v>36.520000000000003</v>
      </c>
      <c r="C24" s="73">
        <v>9202</v>
      </c>
      <c r="D24" s="73">
        <f>C24</f>
        <v>9202</v>
      </c>
      <c r="E24" s="81">
        <f>31533.58+746.57</f>
        <v>32280.15</v>
      </c>
      <c r="F24" s="73">
        <f t="shared" si="1"/>
        <v>88390.33406352684</v>
      </c>
      <c r="G24" s="73">
        <f t="shared" si="6"/>
        <v>350.79493588350357</v>
      </c>
      <c r="I24" s="50"/>
      <c r="K24" s="50"/>
    </row>
    <row r="25" spans="1:13" x14ac:dyDescent="0.25">
      <c r="A25" s="1" t="s">
        <v>17</v>
      </c>
      <c r="B25" s="82">
        <v>105026.03</v>
      </c>
      <c r="C25" s="82">
        <f>C26+C28</f>
        <v>327443</v>
      </c>
      <c r="D25" s="80">
        <f t="shared" ref="D25:D44" si="7">C25</f>
        <v>327443</v>
      </c>
      <c r="E25" s="82">
        <f>E26+E28</f>
        <v>311696.58999999997</v>
      </c>
      <c r="F25" s="82">
        <f t="shared" si="1"/>
        <v>296.78032198303595</v>
      </c>
      <c r="G25" s="82">
        <f t="shared" si="2"/>
        <v>95.191098908817708</v>
      </c>
    </row>
    <row r="26" spans="1:13" x14ac:dyDescent="0.25">
      <c r="A26" s="1" t="s">
        <v>18</v>
      </c>
      <c r="B26" s="80">
        <v>72831.600000000006</v>
      </c>
      <c r="C26" s="80">
        <f>SUM(C27:C27)</f>
        <v>81849</v>
      </c>
      <c r="D26" s="80">
        <f t="shared" si="7"/>
        <v>81849</v>
      </c>
      <c r="E26" s="80">
        <f>SUM(E27:E27)</f>
        <v>70894.2</v>
      </c>
      <c r="F26" s="80">
        <f t="shared" si="1"/>
        <v>97.339890926465984</v>
      </c>
      <c r="G26" s="80">
        <f t="shared" si="2"/>
        <v>86.61584136641865</v>
      </c>
      <c r="I26" s="50"/>
    </row>
    <row r="27" spans="1:13" x14ac:dyDescent="0.25">
      <c r="A27" s="3" t="s">
        <v>19</v>
      </c>
      <c r="B27" s="73">
        <v>72831.600000000006</v>
      </c>
      <c r="C27" s="73">
        <v>81849</v>
      </c>
      <c r="D27" s="73">
        <f t="shared" si="7"/>
        <v>81849</v>
      </c>
      <c r="E27" s="81">
        <v>70894.2</v>
      </c>
      <c r="F27" s="73">
        <f t="shared" si="1"/>
        <v>97.339890926465984</v>
      </c>
      <c r="G27" s="73">
        <f t="shared" ref="G27" si="8">+E27/D27*100</f>
        <v>86.61584136641865</v>
      </c>
    </row>
    <row r="28" spans="1:13" x14ac:dyDescent="0.25">
      <c r="A28" s="1" t="s">
        <v>20</v>
      </c>
      <c r="B28" s="80">
        <v>32194.43</v>
      </c>
      <c r="C28" s="80">
        <f>SUM(C29:C35)</f>
        <v>245594</v>
      </c>
      <c r="D28" s="80">
        <f t="shared" si="7"/>
        <v>245594</v>
      </c>
      <c r="E28" s="80">
        <f>SUM(E29:E35)</f>
        <v>240802.38999999998</v>
      </c>
      <c r="F28" s="80">
        <f>+E28/B28*100</f>
        <v>747.96289296005546</v>
      </c>
      <c r="G28" s="80">
        <f t="shared" si="2"/>
        <v>98.048971066068376</v>
      </c>
    </row>
    <row r="29" spans="1:13" x14ac:dyDescent="0.25">
      <c r="A29" s="3" t="s">
        <v>35</v>
      </c>
      <c r="B29" s="73">
        <v>5404.41</v>
      </c>
      <c r="C29" s="73">
        <v>7894</v>
      </c>
      <c r="D29" s="73">
        <v>7894</v>
      </c>
      <c r="E29" s="73">
        <v>38552.379999999997</v>
      </c>
      <c r="F29" s="73">
        <f t="shared" ref="F29:F34" si="9">+E29/B29*100</f>
        <v>713.35039347495831</v>
      </c>
      <c r="G29" s="73">
        <f t="shared" si="2"/>
        <v>488.37572840131742</v>
      </c>
    </row>
    <row r="30" spans="1:13" ht="26.25" x14ac:dyDescent="0.25">
      <c r="A30" s="3" t="s">
        <v>21</v>
      </c>
      <c r="B30" s="73">
        <v>6379.2</v>
      </c>
      <c r="C30" s="73">
        <v>111000</v>
      </c>
      <c r="D30" s="73">
        <v>111000</v>
      </c>
      <c r="E30" s="73">
        <v>31819.89</v>
      </c>
      <c r="F30" s="73">
        <f t="shared" si="9"/>
        <v>498.80690368698265</v>
      </c>
      <c r="G30" s="73">
        <f t="shared" si="2"/>
        <v>28.666567567567569</v>
      </c>
    </row>
    <row r="31" spans="1:13" ht="26.25" x14ac:dyDescent="0.25">
      <c r="A31" s="3" t="s">
        <v>22</v>
      </c>
      <c r="B31" s="73"/>
      <c r="C31" s="73">
        <v>35500</v>
      </c>
      <c r="D31" s="73">
        <v>35500</v>
      </c>
      <c r="E31" s="73">
        <v>9741.6299999999992</v>
      </c>
      <c r="F31" s="73" t="e">
        <f t="shared" si="9"/>
        <v>#DIV/0!</v>
      </c>
      <c r="G31" s="73">
        <f t="shared" si="2"/>
        <v>27.441211267605631</v>
      </c>
    </row>
    <row r="32" spans="1:13" ht="26.25" x14ac:dyDescent="0.25">
      <c r="A32" s="3" t="s">
        <v>23</v>
      </c>
      <c r="B32" s="73">
        <v>456.93</v>
      </c>
      <c r="C32" s="73">
        <v>50433</v>
      </c>
      <c r="D32" s="73">
        <v>50433</v>
      </c>
      <c r="E32" s="73">
        <v>53885.08</v>
      </c>
      <c r="F32" s="73">
        <f t="shared" si="9"/>
        <v>11792.85229685072</v>
      </c>
      <c r="G32" s="73">
        <f t="shared" si="2"/>
        <v>106.84488331053082</v>
      </c>
    </row>
    <row r="33" spans="1:7" ht="26.25" x14ac:dyDescent="0.25">
      <c r="A33" s="3" t="s">
        <v>24</v>
      </c>
      <c r="B33" s="83"/>
      <c r="C33" s="73">
        <v>50000</v>
      </c>
      <c r="D33" s="73">
        <v>50000</v>
      </c>
      <c r="E33" s="73">
        <v>106104.89</v>
      </c>
      <c r="F33" s="73"/>
      <c r="G33" s="73">
        <f t="shared" si="2"/>
        <v>212.20978000000002</v>
      </c>
    </row>
    <row r="34" spans="1:7" ht="26.25" x14ac:dyDescent="0.25">
      <c r="A34" s="3" t="s">
        <v>25</v>
      </c>
      <c r="B34" s="73">
        <v>19953.89</v>
      </c>
      <c r="C34" s="73">
        <v>1067</v>
      </c>
      <c r="D34" s="73">
        <v>1067</v>
      </c>
      <c r="E34" s="73">
        <v>698.52</v>
      </c>
      <c r="F34" s="73">
        <f t="shared" si="9"/>
        <v>3.5006707965213804</v>
      </c>
      <c r="G34" s="73">
        <f t="shared" si="2"/>
        <v>65.465791940018747</v>
      </c>
    </row>
    <row r="35" spans="1:7" x14ac:dyDescent="0.25">
      <c r="A35" s="3" t="s">
        <v>34</v>
      </c>
      <c r="B35" s="108">
        <v>0</v>
      </c>
      <c r="C35" s="73">
        <v>-10300</v>
      </c>
      <c r="D35" s="73">
        <v>-10300</v>
      </c>
      <c r="E35" s="108">
        <v>0</v>
      </c>
      <c r="F35" s="73" t="e">
        <f t="shared" ref="F35" si="10">+E35/B35*100</f>
        <v>#DIV/0!</v>
      </c>
      <c r="G35" s="73">
        <f t="shared" ref="G35" si="11">+E35/D35*100</f>
        <v>0</v>
      </c>
    </row>
    <row r="36" spans="1:7" x14ac:dyDescent="0.25">
      <c r="A36" s="1" t="s">
        <v>26</v>
      </c>
      <c r="B36" s="107">
        <v>0</v>
      </c>
      <c r="C36" s="80">
        <f>C37</f>
        <v>3000</v>
      </c>
      <c r="D36" s="80">
        <f t="shared" si="7"/>
        <v>3000</v>
      </c>
      <c r="E36" s="107">
        <v>0</v>
      </c>
      <c r="F36" s="107" t="e">
        <f t="shared" ref="F36:F38" si="12">+E36/B36*100</f>
        <v>#DIV/0!</v>
      </c>
      <c r="G36" s="107">
        <f t="shared" ref="G36:G38" si="13">+E36/D36*100</f>
        <v>0</v>
      </c>
    </row>
    <row r="37" spans="1:7" x14ac:dyDescent="0.25">
      <c r="A37" s="1" t="s">
        <v>27</v>
      </c>
      <c r="B37" s="107">
        <v>0</v>
      </c>
      <c r="C37" s="80">
        <f>SUM(C38:C38)</f>
        <v>3000</v>
      </c>
      <c r="D37" s="80">
        <f t="shared" si="7"/>
        <v>3000</v>
      </c>
      <c r="E37" s="107">
        <f>SUM(E38:E38)</f>
        <v>0</v>
      </c>
      <c r="F37" s="107" t="e">
        <f t="shared" si="12"/>
        <v>#DIV/0!</v>
      </c>
      <c r="G37" s="107">
        <f t="shared" si="13"/>
        <v>0</v>
      </c>
    </row>
    <row r="38" spans="1:7" x14ac:dyDescent="0.25">
      <c r="A38" s="3" t="s">
        <v>28</v>
      </c>
      <c r="B38" s="73"/>
      <c r="C38" s="73">
        <v>3000</v>
      </c>
      <c r="D38" s="73">
        <f t="shared" si="7"/>
        <v>3000</v>
      </c>
      <c r="E38" s="108">
        <v>0</v>
      </c>
      <c r="F38" s="73" t="e">
        <f t="shared" si="12"/>
        <v>#DIV/0!</v>
      </c>
      <c r="G38" s="73">
        <f t="shared" si="13"/>
        <v>0</v>
      </c>
    </row>
    <row r="39" spans="1:7" ht="26.25" x14ac:dyDescent="0.25">
      <c r="A39" s="1" t="s">
        <v>29</v>
      </c>
      <c r="B39" s="80">
        <v>1501</v>
      </c>
      <c r="C39" s="80">
        <f>C40</f>
        <v>5000</v>
      </c>
      <c r="D39" s="80">
        <f t="shared" si="7"/>
        <v>5000</v>
      </c>
      <c r="E39" s="108">
        <f>E40</f>
        <v>0</v>
      </c>
      <c r="F39" s="108">
        <f t="shared" ref="F39" si="14">+E39/B39*100</f>
        <v>0</v>
      </c>
      <c r="G39" s="108">
        <f t="shared" ref="G39" si="15">+E39/D39*100</f>
        <v>0</v>
      </c>
    </row>
    <row r="40" spans="1:7" ht="26.25" x14ac:dyDescent="0.25">
      <c r="A40" s="1" t="s">
        <v>30</v>
      </c>
      <c r="B40" s="80">
        <v>1501</v>
      </c>
      <c r="C40" s="80">
        <f>SUM(C41:C44)</f>
        <v>5000</v>
      </c>
      <c r="D40" s="80">
        <f t="shared" si="7"/>
        <v>5000</v>
      </c>
      <c r="E40" s="108">
        <f>SUM(E41:E44)</f>
        <v>0</v>
      </c>
      <c r="F40" s="108">
        <f t="shared" si="1"/>
        <v>0</v>
      </c>
      <c r="G40" s="108">
        <f t="shared" si="2"/>
        <v>0</v>
      </c>
    </row>
    <row r="41" spans="1:7" x14ac:dyDescent="0.25">
      <c r="A41" s="3" t="s">
        <v>31</v>
      </c>
      <c r="B41" s="83"/>
      <c r="C41" s="108">
        <v>0</v>
      </c>
      <c r="D41" s="108">
        <f t="shared" si="7"/>
        <v>0</v>
      </c>
      <c r="E41" s="108">
        <v>0</v>
      </c>
      <c r="F41" s="108" t="e">
        <f t="shared" ref="F41:F44" si="16">+E41/B41*100</f>
        <v>#DIV/0!</v>
      </c>
      <c r="G41" s="108" t="e">
        <f t="shared" ref="G41:G44" si="17">+E41/D41*100</f>
        <v>#DIV/0!</v>
      </c>
    </row>
    <row r="42" spans="1:7" x14ac:dyDescent="0.25">
      <c r="A42" s="3" t="s">
        <v>32</v>
      </c>
      <c r="B42" s="73">
        <v>1501</v>
      </c>
      <c r="C42" s="108">
        <v>0</v>
      </c>
      <c r="D42" s="108">
        <f t="shared" si="7"/>
        <v>0</v>
      </c>
      <c r="E42" s="108">
        <v>0</v>
      </c>
      <c r="F42" s="108">
        <f t="shared" si="16"/>
        <v>0</v>
      </c>
      <c r="G42" s="108" t="e">
        <f t="shared" si="17"/>
        <v>#DIV/0!</v>
      </c>
    </row>
    <row r="43" spans="1:7" x14ac:dyDescent="0.25">
      <c r="A43" s="13" t="s">
        <v>36</v>
      </c>
      <c r="B43" s="73"/>
      <c r="C43" s="108">
        <v>0</v>
      </c>
      <c r="D43" s="108">
        <f t="shared" si="7"/>
        <v>0</v>
      </c>
      <c r="E43" s="108">
        <v>0</v>
      </c>
      <c r="F43" s="108" t="e">
        <f t="shared" si="16"/>
        <v>#DIV/0!</v>
      </c>
      <c r="G43" s="108" t="e">
        <f t="shared" si="17"/>
        <v>#DIV/0!</v>
      </c>
    </row>
    <row r="44" spans="1:7" x14ac:dyDescent="0.25">
      <c r="A44" s="3" t="s">
        <v>33</v>
      </c>
      <c r="B44" s="83"/>
      <c r="C44" s="84">
        <v>5000</v>
      </c>
      <c r="D44" s="73">
        <f t="shared" si="7"/>
        <v>5000</v>
      </c>
      <c r="E44" s="108">
        <v>0</v>
      </c>
      <c r="F44" s="108" t="e">
        <f t="shared" si="16"/>
        <v>#DIV/0!</v>
      </c>
      <c r="G44" s="108">
        <f t="shared" si="17"/>
        <v>0</v>
      </c>
    </row>
    <row r="45" spans="1:7" x14ac:dyDescent="0.25">
      <c r="A45" s="20" t="s">
        <v>41</v>
      </c>
      <c r="B45" s="85">
        <v>707293.2</v>
      </c>
      <c r="C45" s="85">
        <f>C47+C72+C112+C125+C164+C170</f>
        <v>1809659</v>
      </c>
      <c r="D45" s="85">
        <f>D47+D72+D112+D125+D164+D170</f>
        <v>1809659</v>
      </c>
      <c r="E45" s="85">
        <f>E46+E71</f>
        <v>865387.37000000011</v>
      </c>
      <c r="F45" s="86">
        <f>+E45/B45*100</f>
        <v>122.35199914264695</v>
      </c>
      <c r="G45" s="86">
        <f>+E45/D45*100</f>
        <v>47.820466176224372</v>
      </c>
    </row>
    <row r="46" spans="1:7" x14ac:dyDescent="0.25">
      <c r="A46" s="22" t="s">
        <v>6</v>
      </c>
      <c r="B46" s="87">
        <v>459256.29</v>
      </c>
      <c r="C46" s="87">
        <f t="shared" ref="C46:E47" si="18">C47</f>
        <v>970000</v>
      </c>
      <c r="D46" s="87">
        <f t="shared" si="18"/>
        <v>970000</v>
      </c>
      <c r="E46" s="87">
        <f t="shared" si="18"/>
        <v>450200.4</v>
      </c>
      <c r="F46" s="88">
        <f t="shared" ref="F46:F112" si="19">+E46/B46*100</f>
        <v>98.028140235161516</v>
      </c>
      <c r="G46" s="88">
        <f t="shared" ref="G46:G112" si="20">+E46/D46*100</f>
        <v>46.412412371134018</v>
      </c>
    </row>
    <row r="47" spans="1:7" x14ac:dyDescent="0.25">
      <c r="A47" s="25" t="s">
        <v>3</v>
      </c>
      <c r="B47" s="89">
        <v>459256.29</v>
      </c>
      <c r="C47" s="89">
        <f t="shared" si="18"/>
        <v>970000</v>
      </c>
      <c r="D47" s="89">
        <f t="shared" si="18"/>
        <v>970000</v>
      </c>
      <c r="E47" s="89">
        <f t="shared" si="18"/>
        <v>450200.4</v>
      </c>
      <c r="F47" s="90">
        <f t="shared" si="19"/>
        <v>98.028140235161516</v>
      </c>
      <c r="G47" s="90">
        <f t="shared" si="20"/>
        <v>46.412412371134018</v>
      </c>
    </row>
    <row r="48" spans="1:7" x14ac:dyDescent="0.25">
      <c r="A48" s="25" t="s">
        <v>4</v>
      </c>
      <c r="B48" s="89">
        <v>459256.29</v>
      </c>
      <c r="C48" s="89">
        <f>SUM(C49:C70)</f>
        <v>970000</v>
      </c>
      <c r="D48" s="89">
        <f>SUM(D49:D70)</f>
        <v>970000</v>
      </c>
      <c r="E48" s="89">
        <f>SUM(E49:E70)</f>
        <v>450200.4</v>
      </c>
      <c r="F48" s="90">
        <f t="shared" si="19"/>
        <v>98.028140235161516</v>
      </c>
      <c r="G48" s="90">
        <f t="shared" si="20"/>
        <v>46.412412371134018</v>
      </c>
    </row>
    <row r="49" spans="1:7" x14ac:dyDescent="0.25">
      <c r="A49" s="35" t="s">
        <v>42</v>
      </c>
      <c r="B49" s="91">
        <v>278370.90999999997</v>
      </c>
      <c r="C49" s="91">
        <v>745000</v>
      </c>
      <c r="D49" s="91">
        <v>745000</v>
      </c>
      <c r="E49" s="91">
        <v>339920.82</v>
      </c>
      <c r="F49" s="92">
        <f t="shared" si="19"/>
        <v>122.11075503543098</v>
      </c>
      <c r="G49" s="92">
        <f t="shared" si="20"/>
        <v>45.626955704697984</v>
      </c>
    </row>
    <row r="50" spans="1:7" x14ac:dyDescent="0.25">
      <c r="A50" s="35" t="s">
        <v>43</v>
      </c>
      <c r="B50" s="91">
        <v>13330.13</v>
      </c>
      <c r="C50" s="91">
        <v>20400</v>
      </c>
      <c r="D50" s="91">
        <v>20400</v>
      </c>
      <c r="E50" s="91">
        <v>11103.6</v>
      </c>
      <c r="F50" s="92">
        <f t="shared" si="19"/>
        <v>83.29701210715875</v>
      </c>
      <c r="G50" s="92">
        <f t="shared" si="20"/>
        <v>54.429411764705883</v>
      </c>
    </row>
    <row r="51" spans="1:7" x14ac:dyDescent="0.25">
      <c r="A51" s="35" t="s">
        <v>44</v>
      </c>
      <c r="B51" s="91">
        <v>45931.17</v>
      </c>
      <c r="C51" s="91">
        <v>145000</v>
      </c>
      <c r="D51" s="91">
        <v>145000</v>
      </c>
      <c r="E51" s="91">
        <v>56086.9</v>
      </c>
      <c r="F51" s="92">
        <f t="shared" si="19"/>
        <v>122.11075833687669</v>
      </c>
      <c r="G51" s="92">
        <f t="shared" si="20"/>
        <v>38.680620689655171</v>
      </c>
    </row>
    <row r="52" spans="1:7" x14ac:dyDescent="0.25">
      <c r="A52" s="35" t="s">
        <v>45</v>
      </c>
      <c r="B52" s="91">
        <v>2000</v>
      </c>
      <c r="C52" s="91">
        <v>1000</v>
      </c>
      <c r="D52" s="91">
        <v>1000</v>
      </c>
      <c r="E52" s="91">
        <v>1000</v>
      </c>
      <c r="F52" s="92">
        <f t="shared" si="19"/>
        <v>50</v>
      </c>
      <c r="G52" s="92">
        <f t="shared" si="20"/>
        <v>100</v>
      </c>
    </row>
    <row r="53" spans="1:7" x14ac:dyDescent="0.25">
      <c r="A53" s="35" t="s">
        <v>46</v>
      </c>
      <c r="B53" s="91">
        <v>13624.08</v>
      </c>
      <c r="C53" s="91">
        <v>30000</v>
      </c>
      <c r="D53" s="91">
        <v>30000</v>
      </c>
      <c r="E53" s="91">
        <v>13489.08</v>
      </c>
      <c r="F53" s="92">
        <f t="shared" si="19"/>
        <v>99.009107403949486</v>
      </c>
      <c r="G53" s="92">
        <f t="shared" si="20"/>
        <v>44.9636</v>
      </c>
    </row>
    <row r="54" spans="1:7" x14ac:dyDescent="0.25">
      <c r="A54" s="35" t="s">
        <v>47</v>
      </c>
      <c r="B54" s="91">
        <v>2000</v>
      </c>
      <c r="C54" s="91">
        <v>500</v>
      </c>
      <c r="D54" s="91">
        <v>500</v>
      </c>
      <c r="E54" s="91">
        <v>500</v>
      </c>
      <c r="F54" s="92">
        <f t="shared" si="19"/>
        <v>25</v>
      </c>
      <c r="G54" s="92">
        <f t="shared" si="20"/>
        <v>100</v>
      </c>
    </row>
    <row r="55" spans="1:7" x14ac:dyDescent="0.25">
      <c r="A55" s="35" t="s">
        <v>48</v>
      </c>
      <c r="B55" s="91">
        <v>1000</v>
      </c>
      <c r="C55" s="91">
        <v>500</v>
      </c>
      <c r="D55" s="91">
        <v>500</v>
      </c>
      <c r="E55" s="91">
        <v>500</v>
      </c>
      <c r="F55" s="92">
        <f t="shared" si="19"/>
        <v>50</v>
      </c>
      <c r="G55" s="92">
        <f t="shared" si="20"/>
        <v>100</v>
      </c>
    </row>
    <row r="56" spans="1:7" x14ac:dyDescent="0.25">
      <c r="A56" s="35" t="s">
        <v>49</v>
      </c>
      <c r="B56" s="91">
        <v>30000</v>
      </c>
      <c r="C56" s="91">
        <v>10000</v>
      </c>
      <c r="D56" s="91">
        <v>10000</v>
      </c>
      <c r="E56" s="91">
        <v>10000</v>
      </c>
      <c r="F56" s="92">
        <f t="shared" si="19"/>
        <v>33.333333333333329</v>
      </c>
      <c r="G56" s="92">
        <f t="shared" si="20"/>
        <v>100</v>
      </c>
    </row>
    <row r="57" spans="1:7" x14ac:dyDescent="0.25">
      <c r="A57" s="35" t="s">
        <v>50</v>
      </c>
      <c r="B57" s="91">
        <v>1000</v>
      </c>
      <c r="C57" s="91">
        <v>1000</v>
      </c>
      <c r="D57" s="91">
        <v>1000</v>
      </c>
      <c r="E57" s="91">
        <v>1000</v>
      </c>
      <c r="F57" s="92">
        <f t="shared" si="19"/>
        <v>100</v>
      </c>
      <c r="G57" s="92">
        <f t="shared" si="20"/>
        <v>100</v>
      </c>
    </row>
    <row r="58" spans="1:7" x14ac:dyDescent="0.25">
      <c r="A58" s="35" t="s">
        <v>51</v>
      </c>
      <c r="B58" s="91">
        <v>1000</v>
      </c>
      <c r="C58" s="91">
        <v>500</v>
      </c>
      <c r="D58" s="91">
        <v>500</v>
      </c>
      <c r="E58" s="91">
        <v>500</v>
      </c>
      <c r="F58" s="92"/>
      <c r="G58" s="92">
        <f t="shared" si="20"/>
        <v>100</v>
      </c>
    </row>
    <row r="59" spans="1:7" x14ac:dyDescent="0.25">
      <c r="A59" s="35" t="s">
        <v>52</v>
      </c>
      <c r="B59" s="91">
        <v>3000</v>
      </c>
      <c r="C59" s="91">
        <v>2000</v>
      </c>
      <c r="D59" s="91">
        <v>2000</v>
      </c>
      <c r="E59" s="91">
        <v>2000</v>
      </c>
      <c r="F59" s="92">
        <f t="shared" si="19"/>
        <v>66.666666666666657</v>
      </c>
      <c r="G59" s="92">
        <f t="shared" si="20"/>
        <v>100</v>
      </c>
    </row>
    <row r="60" spans="1:7" x14ac:dyDescent="0.25">
      <c r="A60" s="35" t="s">
        <v>53</v>
      </c>
      <c r="B60" s="91">
        <v>25000</v>
      </c>
      <c r="C60" s="91">
        <v>4100</v>
      </c>
      <c r="D60" s="91">
        <v>4100</v>
      </c>
      <c r="E60" s="91">
        <v>4100</v>
      </c>
      <c r="F60" s="92">
        <f t="shared" si="19"/>
        <v>16.400000000000002</v>
      </c>
      <c r="G60" s="92">
        <f t="shared" si="20"/>
        <v>100</v>
      </c>
    </row>
    <row r="61" spans="1:7" x14ac:dyDescent="0.25">
      <c r="A61" s="35" t="s">
        <v>54</v>
      </c>
      <c r="B61" s="91">
        <v>3000</v>
      </c>
      <c r="C61" s="91">
        <v>500</v>
      </c>
      <c r="D61" s="91">
        <v>500</v>
      </c>
      <c r="E61" s="91">
        <v>500</v>
      </c>
      <c r="F61" s="92">
        <f t="shared" si="19"/>
        <v>16.666666666666664</v>
      </c>
      <c r="G61" s="92">
        <f t="shared" si="20"/>
        <v>100</v>
      </c>
    </row>
    <row r="62" spans="1:7" x14ac:dyDescent="0.25">
      <c r="A62" s="35" t="s">
        <v>55</v>
      </c>
      <c r="B62" s="91">
        <v>1000</v>
      </c>
      <c r="C62" s="91">
        <v>500</v>
      </c>
      <c r="D62" s="91">
        <v>500</v>
      </c>
      <c r="E62" s="91">
        <v>500</v>
      </c>
      <c r="F62" s="92">
        <f t="shared" si="19"/>
        <v>50</v>
      </c>
      <c r="G62" s="92">
        <f t="shared" si="20"/>
        <v>100</v>
      </c>
    </row>
    <row r="63" spans="1:7" x14ac:dyDescent="0.25">
      <c r="A63" s="35" t="s">
        <v>56</v>
      </c>
      <c r="B63" s="91">
        <v>1000</v>
      </c>
      <c r="C63" s="91">
        <v>500</v>
      </c>
      <c r="D63" s="91">
        <v>500</v>
      </c>
      <c r="E63" s="91">
        <v>500</v>
      </c>
      <c r="F63" s="92">
        <f t="shared" si="19"/>
        <v>50</v>
      </c>
      <c r="G63" s="92">
        <f t="shared" si="20"/>
        <v>100</v>
      </c>
    </row>
    <row r="64" spans="1:7" x14ac:dyDescent="0.25">
      <c r="A64" s="35" t="s">
        <v>57</v>
      </c>
      <c r="B64" s="91">
        <v>1000</v>
      </c>
      <c r="C64" s="91">
        <v>500</v>
      </c>
      <c r="D64" s="91">
        <v>500</v>
      </c>
      <c r="E64" s="91">
        <v>1000</v>
      </c>
      <c r="F64" s="92">
        <f t="shared" si="19"/>
        <v>100</v>
      </c>
      <c r="G64" s="92">
        <f t="shared" si="20"/>
        <v>200</v>
      </c>
    </row>
    <row r="65" spans="1:12" x14ac:dyDescent="0.25">
      <c r="A65" s="35" t="s">
        <v>58</v>
      </c>
      <c r="B65" s="91">
        <v>4000</v>
      </c>
      <c r="C65" s="91">
        <v>1000</v>
      </c>
      <c r="D65" s="91">
        <v>1000</v>
      </c>
      <c r="E65" s="91">
        <v>500</v>
      </c>
      <c r="F65" s="92">
        <f t="shared" si="19"/>
        <v>12.5</v>
      </c>
      <c r="G65" s="92">
        <f t="shared" si="20"/>
        <v>50</v>
      </c>
    </row>
    <row r="66" spans="1:12" x14ac:dyDescent="0.25">
      <c r="A66" s="35" t="s">
        <v>59</v>
      </c>
      <c r="B66" s="91">
        <v>14000</v>
      </c>
      <c r="C66" s="91">
        <v>3000</v>
      </c>
      <c r="D66" s="91">
        <v>3000</v>
      </c>
      <c r="E66" s="91">
        <v>3000</v>
      </c>
      <c r="F66" s="92">
        <f t="shared" si="19"/>
        <v>21.428571428571427</v>
      </c>
      <c r="G66" s="92">
        <f t="shared" si="20"/>
        <v>100</v>
      </c>
    </row>
    <row r="67" spans="1:12" x14ac:dyDescent="0.25">
      <c r="A67" s="35" t="s">
        <v>65</v>
      </c>
      <c r="B67" s="91">
        <v>2000</v>
      </c>
      <c r="C67" s="91">
        <v>500</v>
      </c>
      <c r="D67" s="91">
        <v>500</v>
      </c>
      <c r="E67" s="91">
        <v>500</v>
      </c>
      <c r="F67" s="92"/>
      <c r="G67" s="92">
        <f t="shared" si="20"/>
        <v>100</v>
      </c>
    </row>
    <row r="68" spans="1:12" ht="26.25" x14ac:dyDescent="0.25">
      <c r="A68" s="35" t="s">
        <v>117</v>
      </c>
      <c r="B68" s="91">
        <v>3000</v>
      </c>
      <c r="C68" s="91">
        <v>1000</v>
      </c>
      <c r="D68" s="91">
        <v>1000</v>
      </c>
      <c r="E68" s="91">
        <v>1000</v>
      </c>
      <c r="F68" s="92"/>
      <c r="G68" s="92">
        <f t="shared" si="20"/>
        <v>100</v>
      </c>
    </row>
    <row r="69" spans="1:12" x14ac:dyDescent="0.25">
      <c r="A69" s="35" t="s">
        <v>60</v>
      </c>
      <c r="B69" s="91">
        <v>13000</v>
      </c>
      <c r="C69" s="91">
        <v>2000</v>
      </c>
      <c r="D69" s="91">
        <v>2000</v>
      </c>
      <c r="E69" s="91">
        <v>2000</v>
      </c>
      <c r="F69" s="92">
        <f t="shared" si="19"/>
        <v>15.384615384615385</v>
      </c>
      <c r="G69" s="92">
        <f t="shared" si="20"/>
        <v>100</v>
      </c>
    </row>
    <row r="70" spans="1:12" x14ac:dyDescent="0.25">
      <c r="A70" s="35" t="s">
        <v>61</v>
      </c>
      <c r="B70" s="91">
        <v>1000</v>
      </c>
      <c r="C70" s="91">
        <v>500</v>
      </c>
      <c r="D70" s="91">
        <v>500</v>
      </c>
      <c r="E70" s="91">
        <v>500</v>
      </c>
      <c r="F70" s="92">
        <f t="shared" si="19"/>
        <v>50</v>
      </c>
      <c r="G70" s="92">
        <f t="shared" si="20"/>
        <v>100</v>
      </c>
    </row>
    <row r="71" spans="1:12" ht="26.25" x14ac:dyDescent="0.25">
      <c r="A71" s="22" t="s">
        <v>7</v>
      </c>
      <c r="B71" s="87">
        <v>248036.90999999997</v>
      </c>
      <c r="C71" s="87">
        <f>C72+C112+C125+C164+C170</f>
        <v>839659</v>
      </c>
      <c r="D71" s="87">
        <f>D72+D112+D125+D164+D170</f>
        <v>839659</v>
      </c>
      <c r="E71" s="87">
        <f>+E72+E112+E125+E164+E170</f>
        <v>415186.97000000003</v>
      </c>
      <c r="F71" s="88">
        <f t="shared" si="19"/>
        <v>167.38918816558393</v>
      </c>
      <c r="G71" s="88">
        <f t="shared" si="20"/>
        <v>49.447093403393524</v>
      </c>
    </row>
    <row r="72" spans="1:12" x14ac:dyDescent="0.25">
      <c r="A72" s="25" t="s">
        <v>8</v>
      </c>
      <c r="B72" s="89">
        <v>162693.03999999998</v>
      </c>
      <c r="C72" s="80">
        <f>C73</f>
        <v>477016</v>
      </c>
      <c r="D72" s="80">
        <f>D73</f>
        <v>477016</v>
      </c>
      <c r="E72" s="89">
        <f>E73</f>
        <v>246510.41999999998</v>
      </c>
      <c r="F72" s="90">
        <f t="shared" si="19"/>
        <v>151.51872507883559</v>
      </c>
      <c r="G72" s="90">
        <f t="shared" si="20"/>
        <v>51.67759991279118</v>
      </c>
      <c r="L72" s="109"/>
    </row>
    <row r="73" spans="1:12" x14ac:dyDescent="0.25">
      <c r="A73" s="25" t="s">
        <v>9</v>
      </c>
      <c r="B73" s="89">
        <v>162693.03999999998</v>
      </c>
      <c r="C73" s="80">
        <f>SUM(C74:C111)</f>
        <v>477016</v>
      </c>
      <c r="D73" s="80">
        <f>SUM(D74:D111)</f>
        <v>477016</v>
      </c>
      <c r="E73" s="89">
        <f>SUM(E74:E111)</f>
        <v>246510.41999999998</v>
      </c>
      <c r="F73" s="90">
        <f t="shared" si="19"/>
        <v>151.51872507883559</v>
      </c>
      <c r="G73" s="90">
        <f t="shared" si="20"/>
        <v>51.67759991279118</v>
      </c>
      <c r="L73" s="109"/>
    </row>
    <row r="74" spans="1:12" x14ac:dyDescent="0.25">
      <c r="A74" s="35" t="s">
        <v>42</v>
      </c>
      <c r="B74" s="91">
        <v>79915.929999999993</v>
      </c>
      <c r="C74" s="73">
        <v>200266</v>
      </c>
      <c r="D74" s="73">
        <v>200266</v>
      </c>
      <c r="E74" s="73">
        <v>96294.99</v>
      </c>
      <c r="F74" s="92">
        <f t="shared" si="19"/>
        <v>120.49536306466059</v>
      </c>
      <c r="G74" s="92">
        <f t="shared" si="20"/>
        <v>48.083543886630785</v>
      </c>
    </row>
    <row r="75" spans="1:12" x14ac:dyDescent="0.25">
      <c r="A75" s="35" t="s">
        <v>43</v>
      </c>
      <c r="B75" s="91">
        <v>4955.9399999999996</v>
      </c>
      <c r="C75" s="73">
        <v>9500</v>
      </c>
      <c r="D75" s="73">
        <v>9500</v>
      </c>
      <c r="E75" s="73">
        <v>3621.44</v>
      </c>
      <c r="F75" s="92">
        <f t="shared" si="19"/>
        <v>73.072716780267726</v>
      </c>
      <c r="G75" s="92">
        <f t="shared" si="20"/>
        <v>38.120421052631585</v>
      </c>
    </row>
    <row r="76" spans="1:12" x14ac:dyDescent="0.25">
      <c r="A76" s="35" t="s">
        <v>44</v>
      </c>
      <c r="B76" s="91">
        <v>13156.11</v>
      </c>
      <c r="C76" s="73">
        <v>33050</v>
      </c>
      <c r="D76" s="73">
        <v>33050</v>
      </c>
      <c r="E76" s="73">
        <v>17984.32</v>
      </c>
      <c r="F76" s="92">
        <f t="shared" si="19"/>
        <v>136.69937390307621</v>
      </c>
      <c r="G76" s="92">
        <f t="shared" si="20"/>
        <v>54.415491679273828</v>
      </c>
    </row>
    <row r="77" spans="1:12" x14ac:dyDescent="0.25">
      <c r="A77" s="35" t="s">
        <v>45</v>
      </c>
      <c r="B77" s="91">
        <v>4009.2</v>
      </c>
      <c r="C77" s="73">
        <v>5000</v>
      </c>
      <c r="D77" s="73">
        <v>5000</v>
      </c>
      <c r="E77" s="73">
        <v>1865.07</v>
      </c>
      <c r="F77" s="92">
        <f t="shared" si="19"/>
        <v>46.519754564501646</v>
      </c>
      <c r="G77" s="92">
        <f t="shared" si="20"/>
        <v>37.301400000000001</v>
      </c>
    </row>
    <row r="78" spans="1:12" x14ac:dyDescent="0.25">
      <c r="A78" s="35" t="s">
        <v>46</v>
      </c>
      <c r="B78" s="91">
        <v>2081.17</v>
      </c>
      <c r="C78" s="73">
        <v>10800</v>
      </c>
      <c r="D78" s="73">
        <v>10800</v>
      </c>
      <c r="E78" s="73">
        <v>2951.42</v>
      </c>
      <c r="F78" s="92">
        <f t="shared" si="19"/>
        <v>141.81542113330482</v>
      </c>
      <c r="G78" s="92">
        <f t="shared" si="20"/>
        <v>27.327962962962964</v>
      </c>
    </row>
    <row r="79" spans="1:12" x14ac:dyDescent="0.25">
      <c r="A79" s="35" t="s">
        <v>47</v>
      </c>
      <c r="B79" s="91">
        <v>204</v>
      </c>
      <c r="C79" s="73">
        <v>3000</v>
      </c>
      <c r="D79" s="73">
        <v>3000</v>
      </c>
      <c r="E79" s="73">
        <v>916</v>
      </c>
      <c r="F79" s="92"/>
      <c r="G79" s="92">
        <f t="shared" si="20"/>
        <v>30.533333333333335</v>
      </c>
    </row>
    <row r="80" spans="1:12" x14ac:dyDescent="0.25">
      <c r="A80" s="35" t="s">
        <v>48</v>
      </c>
      <c r="B80" s="91">
        <v>1538.57</v>
      </c>
      <c r="C80" s="73">
        <v>10000</v>
      </c>
      <c r="D80" s="73">
        <v>10000</v>
      </c>
      <c r="E80" s="73">
        <v>3587.02</v>
      </c>
      <c r="F80" s="92">
        <f t="shared" si="19"/>
        <v>233.1398636396134</v>
      </c>
      <c r="G80" s="92">
        <f t="shared" si="20"/>
        <v>35.870200000000004</v>
      </c>
    </row>
    <row r="81" spans="1:7" x14ac:dyDescent="0.25">
      <c r="A81" s="35" t="s">
        <v>63</v>
      </c>
      <c r="B81" s="91">
        <v>6948.28</v>
      </c>
      <c r="C81" s="73">
        <v>10000</v>
      </c>
      <c r="D81" s="73">
        <v>10000</v>
      </c>
      <c r="E81" s="73">
        <v>16547.509999999998</v>
      </c>
      <c r="F81" s="92">
        <f t="shared" si="19"/>
        <v>238.15260755179696</v>
      </c>
      <c r="G81" s="92">
        <f t="shared" si="20"/>
        <v>165.4751</v>
      </c>
    </row>
    <row r="82" spans="1:7" x14ac:dyDescent="0.25">
      <c r="A82" s="35" t="s">
        <v>49</v>
      </c>
      <c r="B82" s="91">
        <v>3159.49</v>
      </c>
      <c r="C82" s="73">
        <v>20000</v>
      </c>
      <c r="D82" s="73">
        <v>20000</v>
      </c>
      <c r="E82" s="73">
        <v>13032.14</v>
      </c>
      <c r="F82" s="92">
        <f t="shared" si="19"/>
        <v>412.47606417491431</v>
      </c>
      <c r="G82" s="92">
        <f t="shared" si="20"/>
        <v>65.160699999999991</v>
      </c>
    </row>
    <row r="83" spans="1:7" x14ac:dyDescent="0.25">
      <c r="A83" s="35" t="s">
        <v>50</v>
      </c>
      <c r="B83" s="93">
        <v>2500.37</v>
      </c>
      <c r="C83" s="73">
        <v>7000</v>
      </c>
      <c r="D83" s="73">
        <v>7000</v>
      </c>
      <c r="E83" s="73">
        <v>884.44</v>
      </c>
      <c r="F83" s="94">
        <f t="shared" si="19"/>
        <v>35.372364889996284</v>
      </c>
      <c r="G83" s="94">
        <f t="shared" si="20"/>
        <v>12.634857142857145</v>
      </c>
    </row>
    <row r="84" spans="1:7" x14ac:dyDescent="0.25">
      <c r="A84" s="35" t="s">
        <v>64</v>
      </c>
      <c r="B84" s="93">
        <v>918</v>
      </c>
      <c r="C84" s="73">
        <v>3000</v>
      </c>
      <c r="D84" s="73">
        <v>3000</v>
      </c>
      <c r="E84" s="73">
        <v>612.96</v>
      </c>
      <c r="F84" s="94">
        <f t="shared" si="19"/>
        <v>66.771241830065364</v>
      </c>
      <c r="G84" s="94">
        <f t="shared" si="20"/>
        <v>20.431999999999999</v>
      </c>
    </row>
    <row r="85" spans="1:7" x14ac:dyDescent="0.25">
      <c r="A85" s="35" t="s">
        <v>51</v>
      </c>
      <c r="B85" s="93">
        <v>1359.05</v>
      </c>
      <c r="C85" s="73">
        <v>6000</v>
      </c>
      <c r="D85" s="73">
        <v>6000</v>
      </c>
      <c r="E85" s="73">
        <v>21.17</v>
      </c>
      <c r="F85" s="94"/>
      <c r="G85" s="94">
        <f t="shared" si="20"/>
        <v>0.35283333333333333</v>
      </c>
    </row>
    <row r="86" spans="1:7" x14ac:dyDescent="0.25">
      <c r="A86" s="35" t="s">
        <v>52</v>
      </c>
      <c r="B86" s="93">
        <v>3348.72</v>
      </c>
      <c r="C86" s="73">
        <v>10000</v>
      </c>
      <c r="D86" s="73">
        <v>10000</v>
      </c>
      <c r="E86" s="73">
        <v>3045.08</v>
      </c>
      <c r="F86" s="94">
        <f t="shared" si="19"/>
        <v>90.93265486514251</v>
      </c>
      <c r="G86" s="94">
        <f t="shared" si="20"/>
        <v>30.450800000000001</v>
      </c>
    </row>
    <row r="87" spans="1:7" x14ac:dyDescent="0.25">
      <c r="A87" s="35" t="s">
        <v>53</v>
      </c>
      <c r="B87" s="93">
        <v>51.62</v>
      </c>
      <c r="C87" s="73">
        <v>27000</v>
      </c>
      <c r="D87" s="73">
        <v>27000</v>
      </c>
      <c r="E87" s="73">
        <v>24401.05</v>
      </c>
      <c r="F87" s="94">
        <f t="shared" si="19"/>
        <v>47270.534676481984</v>
      </c>
      <c r="G87" s="94">
        <f t="shared" si="20"/>
        <v>90.374259259259262</v>
      </c>
    </row>
    <row r="88" spans="1:7" x14ac:dyDescent="0.25">
      <c r="A88" s="35" t="s">
        <v>54</v>
      </c>
      <c r="B88" s="93">
        <v>172.74</v>
      </c>
      <c r="C88" s="73">
        <v>3000</v>
      </c>
      <c r="D88" s="73">
        <v>3000</v>
      </c>
      <c r="E88" s="73">
        <v>2303.44</v>
      </c>
      <c r="F88" s="94">
        <f t="shared" si="19"/>
        <v>1333.4722704642816</v>
      </c>
      <c r="G88" s="94">
        <f t="shared" si="20"/>
        <v>76.781333333333336</v>
      </c>
    </row>
    <row r="89" spans="1:7" x14ac:dyDescent="0.25">
      <c r="A89" s="35" t="s">
        <v>55</v>
      </c>
      <c r="B89" s="93">
        <v>1581.94</v>
      </c>
      <c r="C89" s="73">
        <v>4000</v>
      </c>
      <c r="D89" s="73">
        <v>4000</v>
      </c>
      <c r="E89" s="73">
        <v>2161.13</v>
      </c>
      <c r="F89" s="94">
        <f t="shared" si="19"/>
        <v>136.61264017598646</v>
      </c>
      <c r="G89" s="94">
        <f t="shared" si="20"/>
        <v>54.02825</v>
      </c>
    </row>
    <row r="90" spans="1:7" x14ac:dyDescent="0.25">
      <c r="A90" s="35" t="s">
        <v>56</v>
      </c>
      <c r="B90" s="93">
        <v>1858.19</v>
      </c>
      <c r="C90" s="73">
        <v>4000</v>
      </c>
      <c r="D90" s="73">
        <v>4000</v>
      </c>
      <c r="E90" s="73">
        <v>2863.79</v>
      </c>
      <c r="F90" s="94"/>
      <c r="G90" s="94">
        <f t="shared" si="20"/>
        <v>71.594749999999991</v>
      </c>
    </row>
    <row r="91" spans="1:7" x14ac:dyDescent="0.25">
      <c r="A91" s="35" t="s">
        <v>57</v>
      </c>
      <c r="B91" s="93">
        <v>36.119999999999997</v>
      </c>
      <c r="C91" s="73">
        <v>4000</v>
      </c>
      <c r="D91" s="73">
        <v>4000</v>
      </c>
      <c r="E91" s="73">
        <v>55.78</v>
      </c>
      <c r="F91" s="94"/>
      <c r="G91" s="94">
        <f t="shared" si="20"/>
        <v>1.3945000000000001</v>
      </c>
    </row>
    <row r="92" spans="1:7" x14ac:dyDescent="0.25">
      <c r="A92" s="35" t="s">
        <v>58</v>
      </c>
      <c r="B92" s="93">
        <v>8223.69</v>
      </c>
      <c r="C92" s="73">
        <v>10000</v>
      </c>
      <c r="D92" s="73">
        <v>10000</v>
      </c>
      <c r="E92" s="73">
        <v>4957.8</v>
      </c>
      <c r="F92" s="94">
        <f t="shared" si="19"/>
        <v>60.286805558088886</v>
      </c>
      <c r="G92" s="94">
        <f t="shared" si="20"/>
        <v>49.578000000000003</v>
      </c>
    </row>
    <row r="93" spans="1:7" x14ac:dyDescent="0.25">
      <c r="A93" s="35" t="s">
        <v>59</v>
      </c>
      <c r="B93" s="93">
        <v>172.53</v>
      </c>
      <c r="C93" s="73">
        <v>17000</v>
      </c>
      <c r="D93" s="73">
        <v>17000</v>
      </c>
      <c r="E93" s="73">
        <v>4953.8999999999996</v>
      </c>
      <c r="F93" s="94">
        <f t="shared" si="19"/>
        <v>2871.3267257868197</v>
      </c>
      <c r="G93" s="94">
        <f t="shared" si="20"/>
        <v>29.140588235294118</v>
      </c>
    </row>
    <row r="94" spans="1:7" x14ac:dyDescent="0.25">
      <c r="A94" s="35" t="s">
        <v>65</v>
      </c>
      <c r="B94" s="93">
        <v>7694.06</v>
      </c>
      <c r="C94" s="73">
        <v>12000</v>
      </c>
      <c r="D94" s="73">
        <v>12000</v>
      </c>
      <c r="E94" s="73">
        <v>11938.56</v>
      </c>
      <c r="F94" s="94">
        <f t="shared" si="19"/>
        <v>155.16593320041693</v>
      </c>
      <c r="G94" s="94">
        <f t="shared" si="20"/>
        <v>99.488</v>
      </c>
    </row>
    <row r="95" spans="1:7" ht="26.25" x14ac:dyDescent="0.25">
      <c r="A95" s="35" t="s">
        <v>66</v>
      </c>
      <c r="B95" s="91">
        <v>1509.24</v>
      </c>
      <c r="C95" s="73">
        <v>5000</v>
      </c>
      <c r="D95" s="73">
        <v>5000</v>
      </c>
      <c r="E95" s="73">
        <v>1776.66</v>
      </c>
      <c r="F95" s="92">
        <f t="shared" si="19"/>
        <v>117.71885187246562</v>
      </c>
      <c r="G95" s="92">
        <f t="shared" si="20"/>
        <v>35.533200000000001</v>
      </c>
    </row>
    <row r="96" spans="1:7" x14ac:dyDescent="0.25">
      <c r="A96" s="35" t="s">
        <v>60</v>
      </c>
      <c r="B96" s="91">
        <v>33.86</v>
      </c>
      <c r="C96" s="73">
        <v>16000</v>
      </c>
      <c r="D96" s="73">
        <v>16000</v>
      </c>
      <c r="E96" s="73">
        <v>10431.83</v>
      </c>
      <c r="F96" s="92">
        <f t="shared" si="19"/>
        <v>30808.712344949792</v>
      </c>
      <c r="G96" s="92">
        <f t="shared" si="20"/>
        <v>65.1989375</v>
      </c>
    </row>
    <row r="97" spans="1:7" x14ac:dyDescent="0.25">
      <c r="A97" s="35" t="s">
        <v>67</v>
      </c>
      <c r="B97" s="91">
        <v>1624.3</v>
      </c>
      <c r="C97" s="73">
        <v>3000</v>
      </c>
      <c r="D97" s="73">
        <v>3000</v>
      </c>
      <c r="E97" s="73">
        <v>2593.0100000000002</v>
      </c>
      <c r="F97" s="92">
        <f t="shared" si="19"/>
        <v>159.63861355660902</v>
      </c>
      <c r="G97" s="92">
        <f t="shared" si="20"/>
        <v>86.433666666666682</v>
      </c>
    </row>
    <row r="98" spans="1:7" x14ac:dyDescent="0.25">
      <c r="A98" s="35" t="s">
        <v>68</v>
      </c>
      <c r="B98" s="91">
        <v>1094</v>
      </c>
      <c r="C98" s="73">
        <v>1100</v>
      </c>
      <c r="D98" s="73">
        <v>1100</v>
      </c>
      <c r="E98" s="73">
        <v>1134</v>
      </c>
      <c r="F98" s="92"/>
      <c r="G98" s="92">
        <f t="shared" si="20"/>
        <v>103.09090909090909</v>
      </c>
    </row>
    <row r="99" spans="1:7" x14ac:dyDescent="0.25">
      <c r="A99" s="35" t="s">
        <v>69</v>
      </c>
      <c r="B99" s="93">
        <v>11476.43</v>
      </c>
      <c r="C99" s="73">
        <v>14000</v>
      </c>
      <c r="D99" s="73">
        <v>14000</v>
      </c>
      <c r="E99" s="73">
        <v>12307.45</v>
      </c>
      <c r="F99" s="94">
        <f t="shared" si="19"/>
        <v>107.24110198031967</v>
      </c>
      <c r="G99" s="94">
        <f t="shared" si="20"/>
        <v>87.910357142857137</v>
      </c>
    </row>
    <row r="100" spans="1:7" x14ac:dyDescent="0.25">
      <c r="A100" s="35" t="s">
        <v>70</v>
      </c>
      <c r="B100" s="93">
        <v>457.41</v>
      </c>
      <c r="C100" s="73">
        <v>2000</v>
      </c>
      <c r="D100" s="73">
        <v>2000</v>
      </c>
      <c r="E100" s="73">
        <v>323</v>
      </c>
      <c r="F100" s="94">
        <f t="shared" si="19"/>
        <v>70.614984368509653</v>
      </c>
      <c r="G100" s="94">
        <f t="shared" si="20"/>
        <v>16.150000000000002</v>
      </c>
    </row>
    <row r="101" spans="1:7" x14ac:dyDescent="0.25">
      <c r="A101" s="35" t="s">
        <v>61</v>
      </c>
      <c r="B101" s="93">
        <v>106.5</v>
      </c>
      <c r="C101" s="73">
        <v>1500</v>
      </c>
      <c r="D101" s="73">
        <v>1500</v>
      </c>
      <c r="E101" s="73">
        <v>358.58</v>
      </c>
      <c r="F101" s="94">
        <f t="shared" si="19"/>
        <v>336.69483568075111</v>
      </c>
      <c r="G101" s="94">
        <f t="shared" si="20"/>
        <v>23.905333333333331</v>
      </c>
    </row>
    <row r="102" spans="1:7" ht="26.25" x14ac:dyDescent="0.25">
      <c r="A102" s="35" t="s">
        <v>71</v>
      </c>
      <c r="B102" s="93">
        <v>0</v>
      </c>
      <c r="C102" s="73">
        <v>100</v>
      </c>
      <c r="D102" s="73">
        <v>100</v>
      </c>
      <c r="E102" s="83"/>
      <c r="F102" s="94"/>
      <c r="G102" s="94">
        <f t="shared" si="20"/>
        <v>0</v>
      </c>
    </row>
    <row r="103" spans="1:7" x14ac:dyDescent="0.25">
      <c r="A103" s="35" t="s">
        <v>62</v>
      </c>
      <c r="B103" s="93">
        <v>0.7</v>
      </c>
      <c r="C103" s="73">
        <v>100</v>
      </c>
      <c r="D103" s="73">
        <v>100</v>
      </c>
      <c r="E103" s="73">
        <v>0.6</v>
      </c>
      <c r="F103" s="94">
        <f t="shared" si="19"/>
        <v>85.714285714285722</v>
      </c>
      <c r="G103" s="94">
        <f t="shared" si="20"/>
        <v>0.6</v>
      </c>
    </row>
    <row r="104" spans="1:7" x14ac:dyDescent="0.25">
      <c r="A104" s="35" t="s">
        <v>72</v>
      </c>
      <c r="B104" s="93">
        <v>1592.83</v>
      </c>
      <c r="C104" s="73">
        <v>2000</v>
      </c>
      <c r="D104" s="73">
        <v>2000</v>
      </c>
      <c r="E104" s="73">
        <v>1768.86</v>
      </c>
      <c r="F104" s="94">
        <f t="shared" si="19"/>
        <v>111.05139908213681</v>
      </c>
      <c r="G104" s="94">
        <f t="shared" si="20"/>
        <v>88.442999999999998</v>
      </c>
    </row>
    <row r="105" spans="1:7" ht="26.25" x14ac:dyDescent="0.25">
      <c r="A105" s="35" t="s">
        <v>73</v>
      </c>
      <c r="B105" s="93">
        <v>94.94</v>
      </c>
      <c r="C105" s="73">
        <v>9000</v>
      </c>
      <c r="D105" s="73">
        <v>9000</v>
      </c>
      <c r="E105" s="73">
        <v>13.19</v>
      </c>
      <c r="F105" s="94">
        <f t="shared" si="19"/>
        <v>13.892985043185169</v>
      </c>
      <c r="G105" s="94">
        <f t="shared" si="20"/>
        <v>0.14655555555555555</v>
      </c>
    </row>
    <row r="106" spans="1:7" x14ac:dyDescent="0.25">
      <c r="A106" s="3" t="s">
        <v>128</v>
      </c>
      <c r="B106" s="93"/>
      <c r="C106" s="73">
        <v>5000</v>
      </c>
      <c r="D106" s="73">
        <v>5000</v>
      </c>
      <c r="E106" s="83"/>
      <c r="F106" s="94"/>
      <c r="G106" s="94"/>
    </row>
    <row r="107" spans="1:7" x14ac:dyDescent="0.25">
      <c r="A107" s="3" t="s">
        <v>78</v>
      </c>
      <c r="B107" s="93"/>
      <c r="C107" s="73">
        <v>1100</v>
      </c>
      <c r="D107" s="73">
        <v>1100</v>
      </c>
      <c r="E107" s="83"/>
      <c r="F107" s="94"/>
      <c r="G107" s="94"/>
    </row>
    <row r="108" spans="1:7" x14ac:dyDescent="0.25">
      <c r="A108" s="35" t="s">
        <v>74</v>
      </c>
      <c r="B108" s="93">
        <v>0</v>
      </c>
      <c r="C108" s="73">
        <v>2000</v>
      </c>
      <c r="D108" s="73">
        <v>2000</v>
      </c>
      <c r="E108" s="73">
        <v>113.99</v>
      </c>
      <c r="F108" s="94"/>
      <c r="G108" s="94">
        <f t="shared" si="20"/>
        <v>5.6994999999999996</v>
      </c>
    </row>
    <row r="109" spans="1:7" x14ac:dyDescent="0.25">
      <c r="A109" s="35" t="s">
        <v>75</v>
      </c>
      <c r="B109" s="93">
        <v>1.91</v>
      </c>
      <c r="C109" s="73">
        <v>500</v>
      </c>
      <c r="D109" s="73">
        <v>500</v>
      </c>
      <c r="E109" s="73">
        <v>208</v>
      </c>
      <c r="F109" s="94">
        <f t="shared" si="19"/>
        <v>10890.052356020942</v>
      </c>
      <c r="G109" s="94">
        <f t="shared" si="20"/>
        <v>41.6</v>
      </c>
    </row>
    <row r="110" spans="1:7" x14ac:dyDescent="0.25">
      <c r="A110" s="35" t="s">
        <v>118</v>
      </c>
      <c r="B110" s="93">
        <v>0</v>
      </c>
      <c r="C110" s="73">
        <v>1000</v>
      </c>
      <c r="D110" s="73">
        <v>1000</v>
      </c>
      <c r="E110" s="83"/>
      <c r="F110" s="94"/>
      <c r="G110" s="94">
        <f t="shared" si="20"/>
        <v>0</v>
      </c>
    </row>
    <row r="111" spans="1:7" x14ac:dyDescent="0.25">
      <c r="A111" s="35" t="s">
        <v>76</v>
      </c>
      <c r="B111" s="93">
        <v>815.2</v>
      </c>
      <c r="C111" s="73">
        <v>5000</v>
      </c>
      <c r="D111" s="73">
        <v>5000</v>
      </c>
      <c r="E111" s="73">
        <v>482.24</v>
      </c>
      <c r="F111" s="94">
        <f t="shared" si="19"/>
        <v>59.156035328753674</v>
      </c>
      <c r="G111" s="94">
        <f t="shared" si="20"/>
        <v>9.6448</v>
      </c>
    </row>
    <row r="112" spans="1:7" x14ac:dyDescent="0.25">
      <c r="A112" s="25" t="s">
        <v>13</v>
      </c>
      <c r="B112" s="89">
        <v>9940.9599999999991</v>
      </c>
      <c r="C112" s="80">
        <f>C113</f>
        <v>27200</v>
      </c>
      <c r="D112" s="80">
        <f>D113</f>
        <v>27200</v>
      </c>
      <c r="E112" s="89">
        <f>E113</f>
        <v>42940.450000000004</v>
      </c>
      <c r="F112" s="90">
        <f t="shared" si="19"/>
        <v>431.95476090840327</v>
      </c>
      <c r="G112" s="90">
        <f t="shared" si="20"/>
        <v>157.86930147058825</v>
      </c>
    </row>
    <row r="113" spans="1:7" x14ac:dyDescent="0.25">
      <c r="A113" s="25" t="s">
        <v>14</v>
      </c>
      <c r="B113" s="95">
        <v>9940.9599999999991</v>
      </c>
      <c r="C113" s="96">
        <f>SUM(C114:C124)</f>
        <v>27200</v>
      </c>
      <c r="D113" s="96">
        <f>SUM(D114:D124)</f>
        <v>27200</v>
      </c>
      <c r="E113" s="95">
        <f>SUM(E114:E124)</f>
        <v>42940.450000000004</v>
      </c>
      <c r="F113" s="90">
        <f t="shared" ref="F113:F156" si="21">+E113/B113*100</f>
        <v>431.95476090840327</v>
      </c>
      <c r="G113" s="90">
        <f t="shared" ref="F113:G165" si="22">+E113/D113*100</f>
        <v>157.86930147058825</v>
      </c>
    </row>
    <row r="114" spans="1:7" x14ac:dyDescent="0.25">
      <c r="A114" s="35" t="s">
        <v>63</v>
      </c>
      <c r="B114" s="97">
        <v>7545.38</v>
      </c>
      <c r="C114" s="98">
        <v>8000</v>
      </c>
      <c r="D114" s="98">
        <v>8000</v>
      </c>
      <c r="E114" s="98">
        <v>2265.83</v>
      </c>
      <c r="F114" s="92">
        <f t="shared" si="21"/>
        <v>30.029368964850011</v>
      </c>
      <c r="G114" s="92">
        <f t="shared" si="22"/>
        <v>28.322874999999996</v>
      </c>
    </row>
    <row r="115" spans="1:7" x14ac:dyDescent="0.25">
      <c r="A115" s="35" t="s">
        <v>49</v>
      </c>
      <c r="B115" s="97">
        <v>853.82</v>
      </c>
      <c r="C115" s="98">
        <v>2500</v>
      </c>
      <c r="D115" s="98">
        <v>2500</v>
      </c>
      <c r="E115" s="98">
        <v>2612.06</v>
      </c>
      <c r="F115" s="92"/>
      <c r="G115" s="92">
        <f t="shared" si="22"/>
        <v>104.4824</v>
      </c>
    </row>
    <row r="116" spans="1:7" x14ac:dyDescent="0.25">
      <c r="A116" s="35" t="s">
        <v>50</v>
      </c>
      <c r="B116" s="97">
        <v>1062.1400000000001</v>
      </c>
      <c r="C116" s="98">
        <v>2000</v>
      </c>
      <c r="D116" s="98">
        <v>2000</v>
      </c>
      <c r="E116" s="98">
        <v>558.9</v>
      </c>
      <c r="F116" s="92">
        <f t="shared" si="21"/>
        <v>52.620181896925068</v>
      </c>
      <c r="G116" s="92">
        <f t="shared" si="22"/>
        <v>27.944999999999997</v>
      </c>
    </row>
    <row r="117" spans="1:7" x14ac:dyDescent="0.25">
      <c r="A117" s="35" t="s">
        <v>52</v>
      </c>
      <c r="B117" s="97">
        <v>41.4</v>
      </c>
      <c r="C117" s="98">
        <v>500</v>
      </c>
      <c r="D117" s="98">
        <v>500</v>
      </c>
      <c r="E117" s="98">
        <v>280.26</v>
      </c>
      <c r="F117" s="92">
        <f t="shared" si="21"/>
        <v>676.95652173913038</v>
      </c>
      <c r="G117" s="92">
        <f>+E117/D118*100</f>
        <v>7.0065</v>
      </c>
    </row>
    <row r="118" spans="1:7" x14ac:dyDescent="0.25">
      <c r="A118" s="35" t="s">
        <v>53</v>
      </c>
      <c r="B118" s="97"/>
      <c r="C118" s="98">
        <v>4000</v>
      </c>
      <c r="D118" s="98">
        <v>4000</v>
      </c>
      <c r="E118" s="98">
        <v>9899.67</v>
      </c>
      <c r="F118" s="92"/>
      <c r="G118" s="92">
        <f>+E118/D119*100</f>
        <v>494.98350000000005</v>
      </c>
    </row>
    <row r="119" spans="1:7" x14ac:dyDescent="0.25">
      <c r="A119" s="35" t="s">
        <v>54</v>
      </c>
      <c r="B119" s="97"/>
      <c r="C119" s="98">
        <v>2000</v>
      </c>
      <c r="D119" s="98">
        <v>2000</v>
      </c>
      <c r="E119" s="99"/>
      <c r="F119" s="92"/>
      <c r="G119" s="92">
        <f>+E119/D120*100</f>
        <v>0</v>
      </c>
    </row>
    <row r="120" spans="1:7" x14ac:dyDescent="0.25">
      <c r="A120" s="35" t="s">
        <v>58</v>
      </c>
      <c r="B120" s="97">
        <v>380.62</v>
      </c>
      <c r="C120" s="98">
        <v>5000</v>
      </c>
      <c r="D120" s="98">
        <v>5000</v>
      </c>
      <c r="E120" s="98">
        <v>26789.18</v>
      </c>
      <c r="F120" s="92">
        <f t="shared" si="21"/>
        <v>7038.300667332247</v>
      </c>
      <c r="G120" s="92" t="e">
        <f>+E120/#REF!*100</f>
        <v>#REF!</v>
      </c>
    </row>
    <row r="121" spans="1:7" x14ac:dyDescent="0.25">
      <c r="A121" s="35" t="s">
        <v>60</v>
      </c>
      <c r="B121" s="97"/>
      <c r="C121" s="98">
        <v>1000</v>
      </c>
      <c r="D121" s="98">
        <v>1000</v>
      </c>
      <c r="E121" s="98">
        <v>400</v>
      </c>
      <c r="F121" s="92" t="e">
        <f t="shared" si="21"/>
        <v>#DIV/0!</v>
      </c>
      <c r="G121" s="92" t="e">
        <f>+E121/#REF!*100</f>
        <v>#REF!</v>
      </c>
    </row>
    <row r="122" spans="1:7" x14ac:dyDescent="0.25">
      <c r="A122" s="3" t="s">
        <v>67</v>
      </c>
      <c r="B122" s="97"/>
      <c r="C122" s="98">
        <v>200</v>
      </c>
      <c r="D122" s="98">
        <v>200</v>
      </c>
      <c r="E122" s="98">
        <v>55</v>
      </c>
      <c r="F122" s="92"/>
      <c r="G122" s="92"/>
    </row>
    <row r="123" spans="1:7" x14ac:dyDescent="0.25">
      <c r="A123" s="3" t="s">
        <v>70</v>
      </c>
      <c r="B123" s="97"/>
      <c r="C123" s="98"/>
      <c r="D123" s="98">
        <v>0</v>
      </c>
      <c r="E123" s="98">
        <v>70</v>
      </c>
      <c r="F123" s="92"/>
      <c r="G123" s="92"/>
    </row>
    <row r="124" spans="1:7" ht="26.25" x14ac:dyDescent="0.25">
      <c r="A124" s="35" t="s">
        <v>73</v>
      </c>
      <c r="B124" s="97">
        <v>12.72</v>
      </c>
      <c r="C124" s="98">
        <v>2000</v>
      </c>
      <c r="D124" s="98">
        <v>2000</v>
      </c>
      <c r="E124" s="98">
        <v>9.5500000000000007</v>
      </c>
      <c r="F124" s="92">
        <f>+E123/B124*100</f>
        <v>550.31446540880506</v>
      </c>
      <c r="G124" s="92">
        <f>+E123/D124*100</f>
        <v>3.5000000000000004</v>
      </c>
    </row>
    <row r="125" spans="1:7" x14ac:dyDescent="0.25">
      <c r="A125" s="25" t="s">
        <v>17</v>
      </c>
      <c r="B125" s="80">
        <v>74773.429999999993</v>
      </c>
      <c r="C125" s="80">
        <f>C126+C143</f>
        <v>327443</v>
      </c>
      <c r="D125" s="80">
        <f>D126+D143</f>
        <v>327443</v>
      </c>
      <c r="E125" s="80">
        <f>E126+E143</f>
        <v>125350.05000000002</v>
      </c>
      <c r="F125" s="90">
        <f>+E124/B125*100</f>
        <v>1.2771916441441834E-2</v>
      </c>
      <c r="G125" s="90">
        <f>+E124/D125*100</f>
        <v>2.9165381455703745E-3</v>
      </c>
    </row>
    <row r="126" spans="1:7" x14ac:dyDescent="0.25">
      <c r="A126" s="25" t="s">
        <v>18</v>
      </c>
      <c r="B126" s="100">
        <v>25240.39</v>
      </c>
      <c r="C126" s="100">
        <f>SUM(C127:C142)</f>
        <v>81849</v>
      </c>
      <c r="D126" s="100">
        <f>SUM(D127:D142)</f>
        <v>81849</v>
      </c>
      <c r="E126" s="100">
        <f>SUM(E127:E142)</f>
        <v>34816.020000000011</v>
      </c>
      <c r="F126" s="90">
        <f t="shared" si="21"/>
        <v>137.93772600185659</v>
      </c>
      <c r="G126" s="90">
        <f t="shared" si="22"/>
        <v>42.536891104350708</v>
      </c>
    </row>
    <row r="127" spans="1:7" x14ac:dyDescent="0.25">
      <c r="A127" s="35" t="s">
        <v>42</v>
      </c>
      <c r="B127" s="73">
        <v>15691.25</v>
      </c>
      <c r="C127" s="73">
        <v>27429</v>
      </c>
      <c r="D127" s="73">
        <v>27429</v>
      </c>
      <c r="E127" s="73">
        <v>12509.51</v>
      </c>
      <c r="F127" s="92">
        <f t="shared" si="21"/>
        <v>79.722839161953317</v>
      </c>
      <c r="G127" s="92">
        <f t="shared" si="22"/>
        <v>45.606875934230196</v>
      </c>
    </row>
    <row r="128" spans="1:7" x14ac:dyDescent="0.25">
      <c r="A128" s="35" t="s">
        <v>43</v>
      </c>
      <c r="B128" s="73">
        <v>600</v>
      </c>
      <c r="C128" s="73">
        <v>1200</v>
      </c>
      <c r="D128" s="73">
        <v>1200</v>
      </c>
      <c r="E128" s="73">
        <v>700</v>
      </c>
      <c r="F128" s="92">
        <f t="shared" si="21"/>
        <v>116.66666666666667</v>
      </c>
      <c r="G128" s="92"/>
    </row>
    <row r="129" spans="1:7" x14ac:dyDescent="0.25">
      <c r="A129" s="35" t="s">
        <v>44</v>
      </c>
      <c r="B129" s="73">
        <v>2676.27</v>
      </c>
      <c r="C129" s="73">
        <v>4526</v>
      </c>
      <c r="D129" s="73">
        <v>4526</v>
      </c>
      <c r="E129" s="73">
        <v>2064.08</v>
      </c>
      <c r="F129" s="92">
        <f t="shared" si="21"/>
        <v>77.125252683772558</v>
      </c>
      <c r="G129" s="92">
        <f t="shared" si="22"/>
        <v>45.604949182501102</v>
      </c>
    </row>
    <row r="130" spans="1:7" x14ac:dyDescent="0.25">
      <c r="A130" s="35" t="s">
        <v>45</v>
      </c>
      <c r="B130" s="73">
        <v>520</v>
      </c>
      <c r="C130" s="73">
        <v>5143</v>
      </c>
      <c r="D130" s="73">
        <v>5143</v>
      </c>
      <c r="E130" s="73">
        <v>1246.7</v>
      </c>
      <c r="F130" s="92">
        <f t="shared" si="21"/>
        <v>239.75</v>
      </c>
      <c r="G130" s="92">
        <f t="shared" si="22"/>
        <v>24.240715535679566</v>
      </c>
    </row>
    <row r="131" spans="1:7" x14ac:dyDescent="0.25">
      <c r="A131" s="35" t="s">
        <v>46</v>
      </c>
      <c r="B131" s="73">
        <v>2088.6799999999998</v>
      </c>
      <c r="C131" s="73">
        <v>3890</v>
      </c>
      <c r="D131" s="73">
        <v>3890</v>
      </c>
      <c r="E131" s="73">
        <v>1104.81</v>
      </c>
      <c r="F131" s="92">
        <f t="shared" si="21"/>
        <v>52.895129938525763</v>
      </c>
      <c r="G131" s="92">
        <f t="shared" si="22"/>
        <v>28.401285347043697</v>
      </c>
    </row>
    <row r="132" spans="1:7" x14ac:dyDescent="0.25">
      <c r="A132" s="35" t="s">
        <v>47</v>
      </c>
      <c r="B132" s="73"/>
      <c r="C132" s="73">
        <v>775</v>
      </c>
      <c r="D132" s="73">
        <v>775</v>
      </c>
      <c r="E132" s="83"/>
      <c r="F132" s="92" t="e">
        <f t="shared" si="21"/>
        <v>#DIV/0!</v>
      </c>
      <c r="G132" s="92">
        <f t="shared" si="22"/>
        <v>0</v>
      </c>
    </row>
    <row r="133" spans="1:7" x14ac:dyDescent="0.25">
      <c r="A133" s="35" t="s">
        <v>48</v>
      </c>
      <c r="B133" s="73"/>
      <c r="C133" s="73">
        <v>1164</v>
      </c>
      <c r="D133" s="73">
        <v>1164</v>
      </c>
      <c r="E133" s="83"/>
      <c r="F133" s="92" t="e">
        <f t="shared" si="21"/>
        <v>#DIV/0!</v>
      </c>
      <c r="G133" s="92">
        <f t="shared" si="22"/>
        <v>0</v>
      </c>
    </row>
    <row r="134" spans="1:7" x14ac:dyDescent="0.25">
      <c r="A134" s="35" t="s">
        <v>49</v>
      </c>
      <c r="B134" s="73">
        <v>132</v>
      </c>
      <c r="C134" s="73">
        <v>2000</v>
      </c>
      <c r="D134" s="73">
        <v>2000</v>
      </c>
      <c r="E134" s="73">
        <v>138.83000000000001</v>
      </c>
      <c r="F134" s="92">
        <f t="shared" si="21"/>
        <v>105.17424242424242</v>
      </c>
      <c r="G134" s="92">
        <f t="shared" si="22"/>
        <v>6.9415000000000004</v>
      </c>
    </row>
    <row r="135" spans="1:7" x14ac:dyDescent="0.25">
      <c r="A135" s="3" t="s">
        <v>50</v>
      </c>
      <c r="B135" s="73"/>
      <c r="C135" s="73"/>
      <c r="D135" s="73"/>
      <c r="E135" s="73">
        <v>85.15</v>
      </c>
      <c r="F135" s="92"/>
      <c r="G135" s="92"/>
    </row>
    <row r="136" spans="1:7" x14ac:dyDescent="0.25">
      <c r="A136" s="35" t="s">
        <v>52</v>
      </c>
      <c r="B136" s="73"/>
      <c r="C136" s="73">
        <v>1000</v>
      </c>
      <c r="D136" s="73">
        <v>1000</v>
      </c>
      <c r="E136" s="83"/>
      <c r="F136" s="92" t="e">
        <f t="shared" si="21"/>
        <v>#DIV/0!</v>
      </c>
      <c r="G136" s="92">
        <f t="shared" si="22"/>
        <v>0</v>
      </c>
    </row>
    <row r="137" spans="1:7" x14ac:dyDescent="0.25">
      <c r="A137" s="35" t="s">
        <v>54</v>
      </c>
      <c r="B137" s="73">
        <v>2346</v>
      </c>
      <c r="C137" s="73">
        <v>5000</v>
      </c>
      <c r="D137" s="73">
        <v>5000</v>
      </c>
      <c r="E137" s="83"/>
      <c r="F137" s="92">
        <f t="shared" si="21"/>
        <v>0</v>
      </c>
      <c r="G137" s="92">
        <f t="shared" si="22"/>
        <v>0</v>
      </c>
    </row>
    <row r="138" spans="1:7" x14ac:dyDescent="0.25">
      <c r="A138" s="35" t="s">
        <v>57</v>
      </c>
      <c r="B138" s="83"/>
      <c r="C138" s="73">
        <v>12500</v>
      </c>
      <c r="D138" s="73">
        <v>12500</v>
      </c>
      <c r="E138" s="83"/>
      <c r="F138" s="92"/>
      <c r="G138" s="92">
        <f t="shared" si="22"/>
        <v>0</v>
      </c>
    </row>
    <row r="139" spans="1:7" x14ac:dyDescent="0.25">
      <c r="A139" s="35" t="s">
        <v>58</v>
      </c>
      <c r="B139" s="73"/>
      <c r="C139" s="73">
        <v>15000</v>
      </c>
      <c r="D139" s="73">
        <v>15000</v>
      </c>
      <c r="E139" s="73">
        <v>16535.400000000001</v>
      </c>
      <c r="F139" s="92" t="e">
        <f t="shared" si="21"/>
        <v>#DIV/0!</v>
      </c>
      <c r="G139" s="92">
        <f t="shared" si="22"/>
        <v>110.236</v>
      </c>
    </row>
    <row r="140" spans="1:7" x14ac:dyDescent="0.25">
      <c r="A140" s="35" t="s">
        <v>67</v>
      </c>
      <c r="B140" s="73">
        <v>1054.1400000000001</v>
      </c>
      <c r="C140" s="73">
        <v>2072</v>
      </c>
      <c r="D140" s="73">
        <v>2072</v>
      </c>
      <c r="E140" s="73">
        <v>431.54</v>
      </c>
      <c r="F140" s="92">
        <f t="shared" si="21"/>
        <v>40.937636367085958</v>
      </c>
      <c r="G140" s="92">
        <f t="shared" si="22"/>
        <v>20.82722007722008</v>
      </c>
    </row>
    <row r="141" spans="1:7" x14ac:dyDescent="0.25">
      <c r="A141" s="35" t="s">
        <v>74</v>
      </c>
      <c r="B141" s="73">
        <v>132.05000000000001</v>
      </c>
      <c r="C141" s="73"/>
      <c r="D141" s="73"/>
      <c r="E141" s="83"/>
      <c r="F141" s="92">
        <f t="shared" si="21"/>
        <v>0</v>
      </c>
      <c r="G141" s="92" t="e">
        <f t="shared" si="22"/>
        <v>#DIV/0!</v>
      </c>
    </row>
    <row r="142" spans="1:7" x14ac:dyDescent="0.25">
      <c r="A142" s="3" t="s">
        <v>70</v>
      </c>
      <c r="B142" s="73"/>
      <c r="C142" s="73">
        <v>150</v>
      </c>
      <c r="D142" s="73">
        <v>150</v>
      </c>
      <c r="E142" s="73"/>
      <c r="F142" s="92"/>
      <c r="G142" s="92"/>
    </row>
    <row r="143" spans="1:7" x14ac:dyDescent="0.25">
      <c r="A143" s="25" t="s">
        <v>20</v>
      </c>
      <c r="B143" s="80">
        <v>49533.04</v>
      </c>
      <c r="C143" s="80">
        <f>SUM(C144:C163)</f>
        <v>245594</v>
      </c>
      <c r="D143" s="80">
        <f>SUM(D144:D163)</f>
        <v>245594</v>
      </c>
      <c r="E143" s="80">
        <f t="shared" ref="E143" si="23">SUM(E144:E163)</f>
        <v>90534.030000000013</v>
      </c>
      <c r="F143" s="90">
        <f t="shared" si="21"/>
        <v>182.77503258431142</v>
      </c>
      <c r="G143" s="90">
        <f t="shared" si="22"/>
        <v>36.863290634136021</v>
      </c>
    </row>
    <row r="144" spans="1:7" x14ac:dyDescent="0.25">
      <c r="A144" s="35" t="s">
        <v>42</v>
      </c>
      <c r="B144" s="102">
        <v>22945.77</v>
      </c>
      <c r="C144" s="73">
        <v>6604</v>
      </c>
      <c r="D144" s="73">
        <v>6604</v>
      </c>
      <c r="E144" s="73">
        <v>17322.55</v>
      </c>
      <c r="F144" s="92">
        <f t="shared" si="21"/>
        <v>75.493435173454628</v>
      </c>
      <c r="G144" s="92">
        <f t="shared" si="22"/>
        <v>262.30390672319805</v>
      </c>
    </row>
    <row r="145" spans="1:7" x14ac:dyDescent="0.25">
      <c r="A145" s="35" t="s">
        <v>43</v>
      </c>
      <c r="B145" s="102">
        <v>30</v>
      </c>
      <c r="C145" s="73">
        <v>200</v>
      </c>
      <c r="D145" s="73">
        <v>200</v>
      </c>
      <c r="E145" s="73">
        <v>120</v>
      </c>
      <c r="F145" s="92"/>
      <c r="G145" s="92">
        <f t="shared" si="22"/>
        <v>60</v>
      </c>
    </row>
    <row r="146" spans="1:7" x14ac:dyDescent="0.25">
      <c r="A146" s="35" t="s">
        <v>44</v>
      </c>
      <c r="B146" s="102">
        <v>3728.92</v>
      </c>
      <c r="C146" s="73">
        <v>1090</v>
      </c>
      <c r="D146" s="73">
        <v>1090</v>
      </c>
      <c r="E146" s="73">
        <v>773</v>
      </c>
      <c r="F146" s="92">
        <f t="shared" si="21"/>
        <v>20.729862802098197</v>
      </c>
      <c r="G146" s="92">
        <f t="shared" si="22"/>
        <v>70.917431192660558</v>
      </c>
    </row>
    <row r="147" spans="1:7" x14ac:dyDescent="0.25">
      <c r="A147" s="35" t="s">
        <v>45</v>
      </c>
      <c r="B147" s="102"/>
      <c r="C147" s="73">
        <v>100</v>
      </c>
      <c r="D147" s="73">
        <v>100</v>
      </c>
      <c r="E147" s="73">
        <v>226.92</v>
      </c>
      <c r="F147" s="92" t="e">
        <f t="shared" si="21"/>
        <v>#DIV/0!</v>
      </c>
      <c r="G147" s="92">
        <f t="shared" si="22"/>
        <v>226.91999999999996</v>
      </c>
    </row>
    <row r="148" spans="1:7" x14ac:dyDescent="0.25">
      <c r="A148" s="35" t="s">
        <v>46</v>
      </c>
      <c r="B148" s="102">
        <v>1017.6</v>
      </c>
      <c r="C148" s="73">
        <v>100</v>
      </c>
      <c r="D148" s="73">
        <v>100</v>
      </c>
      <c r="E148" s="73">
        <v>40.97</v>
      </c>
      <c r="F148" s="92">
        <f t="shared" si="21"/>
        <v>4.026139937106918</v>
      </c>
      <c r="G148" s="92">
        <f t="shared" si="22"/>
        <v>40.97</v>
      </c>
    </row>
    <row r="149" spans="1:7" x14ac:dyDescent="0.25">
      <c r="A149" s="35" t="s">
        <v>48</v>
      </c>
      <c r="B149" s="102"/>
      <c r="C149" s="73">
        <v>1000</v>
      </c>
      <c r="D149" s="73">
        <v>1000</v>
      </c>
      <c r="E149" s="73">
        <v>427.4</v>
      </c>
      <c r="F149" s="92" t="e">
        <f t="shared" si="21"/>
        <v>#DIV/0!</v>
      </c>
      <c r="G149" s="92">
        <f t="shared" si="22"/>
        <v>42.74</v>
      </c>
    </row>
    <row r="150" spans="1:7" x14ac:dyDescent="0.25">
      <c r="A150" s="35" t="s">
        <v>49</v>
      </c>
      <c r="B150" s="102">
        <v>670.21</v>
      </c>
      <c r="C150" s="83"/>
      <c r="D150" s="83"/>
      <c r="E150" s="73">
        <v>6096.19</v>
      </c>
      <c r="F150" s="92"/>
      <c r="G150" s="92" t="e">
        <f t="shared" si="22"/>
        <v>#DIV/0!</v>
      </c>
    </row>
    <row r="151" spans="1:7" x14ac:dyDescent="0.25">
      <c r="A151" s="35" t="s">
        <v>50</v>
      </c>
      <c r="B151" s="102">
        <v>1270.73</v>
      </c>
      <c r="C151" s="83"/>
      <c r="D151" s="83"/>
      <c r="E151" s="73">
        <v>803.89</v>
      </c>
      <c r="F151" s="92"/>
      <c r="G151" s="92"/>
    </row>
    <row r="152" spans="1:7" x14ac:dyDescent="0.25">
      <c r="A152" s="35" t="s">
        <v>52</v>
      </c>
      <c r="B152" s="102"/>
      <c r="C152" s="83"/>
      <c r="D152" s="83"/>
      <c r="E152" s="73">
        <v>361.38</v>
      </c>
      <c r="F152" s="92" t="e">
        <f t="shared" si="21"/>
        <v>#DIV/0!</v>
      </c>
      <c r="G152" s="92" t="e">
        <f t="shared" si="22"/>
        <v>#DIV/0!</v>
      </c>
    </row>
    <row r="153" spans="1:7" x14ac:dyDescent="0.25">
      <c r="A153" s="35" t="s">
        <v>53</v>
      </c>
      <c r="B153" s="102">
        <v>604.66</v>
      </c>
      <c r="C153" s="73">
        <v>50000</v>
      </c>
      <c r="D153" s="73">
        <v>50000</v>
      </c>
      <c r="E153" s="73">
        <v>21922</v>
      </c>
      <c r="F153" s="92">
        <f t="shared" si="21"/>
        <v>3625.5085502596503</v>
      </c>
      <c r="G153" s="92">
        <f t="shared" si="22"/>
        <v>43.844000000000001</v>
      </c>
    </row>
    <row r="154" spans="1:7" x14ac:dyDescent="0.25">
      <c r="A154" s="35" t="s">
        <v>54</v>
      </c>
      <c r="B154" s="102">
        <v>6352.8</v>
      </c>
      <c r="C154" s="73">
        <v>1000</v>
      </c>
      <c r="D154" s="73">
        <v>1000</v>
      </c>
      <c r="E154" s="73">
        <v>0</v>
      </c>
      <c r="F154" s="92">
        <f t="shared" si="21"/>
        <v>0</v>
      </c>
      <c r="G154" s="92">
        <f t="shared" si="22"/>
        <v>0</v>
      </c>
    </row>
    <row r="155" spans="1:7" x14ac:dyDescent="0.25">
      <c r="A155" s="35" t="s">
        <v>57</v>
      </c>
      <c r="B155" s="102"/>
      <c r="C155" s="83"/>
      <c r="D155" s="83"/>
      <c r="E155" s="73">
        <v>18.22</v>
      </c>
      <c r="F155" s="92" t="e">
        <f t="shared" si="21"/>
        <v>#DIV/0!</v>
      </c>
      <c r="G155" s="92"/>
    </row>
    <row r="156" spans="1:7" x14ac:dyDescent="0.25">
      <c r="A156" s="35" t="s">
        <v>58</v>
      </c>
      <c r="B156" s="102">
        <v>12.35</v>
      </c>
      <c r="C156" s="73">
        <v>100000</v>
      </c>
      <c r="D156" s="73">
        <v>100000</v>
      </c>
      <c r="E156" s="73">
        <v>30230</v>
      </c>
      <c r="F156" s="92">
        <f t="shared" si="21"/>
        <v>244777.32793522268</v>
      </c>
      <c r="G156" s="92"/>
    </row>
    <row r="157" spans="1:7" x14ac:dyDescent="0.25">
      <c r="A157" s="35" t="s">
        <v>67</v>
      </c>
      <c r="B157" s="102"/>
      <c r="C157" s="83"/>
      <c r="D157" s="83"/>
      <c r="E157" s="73">
        <v>138.75</v>
      </c>
      <c r="F157" s="92"/>
      <c r="G157" s="92"/>
    </row>
    <row r="158" spans="1:7" x14ac:dyDescent="0.25">
      <c r="A158" s="35" t="s">
        <v>78</v>
      </c>
      <c r="B158" s="102"/>
      <c r="C158" s="73">
        <v>10000</v>
      </c>
      <c r="D158" s="73">
        <v>10000</v>
      </c>
      <c r="E158" s="73">
        <v>1325.35</v>
      </c>
      <c r="F158" s="92"/>
      <c r="G158" s="92"/>
    </row>
    <row r="159" spans="1:7" x14ac:dyDescent="0.25">
      <c r="A159" s="3" t="s">
        <v>74</v>
      </c>
      <c r="B159" s="102"/>
      <c r="C159" s="73">
        <v>500</v>
      </c>
      <c r="D159" s="73">
        <v>500</v>
      </c>
      <c r="E159" s="73"/>
      <c r="F159" s="92"/>
      <c r="G159" s="92"/>
    </row>
    <row r="160" spans="1:7" x14ac:dyDescent="0.25">
      <c r="A160" s="3" t="s">
        <v>79</v>
      </c>
      <c r="B160" s="102"/>
      <c r="C160" s="73"/>
      <c r="D160" s="73"/>
      <c r="E160" s="73">
        <v>2450</v>
      </c>
      <c r="F160" s="92"/>
      <c r="G160" s="92"/>
    </row>
    <row r="161" spans="1:7" x14ac:dyDescent="0.25">
      <c r="A161" s="35" t="s">
        <v>76</v>
      </c>
      <c r="B161" s="102">
        <v>12900</v>
      </c>
      <c r="C161" s="73">
        <v>5000</v>
      </c>
      <c r="D161" s="73">
        <v>5000</v>
      </c>
      <c r="E161" s="73">
        <v>8277.41</v>
      </c>
      <c r="F161" s="92">
        <f t="shared" ref="F161" si="24">+E161/B161*100</f>
        <v>64.165968992248054</v>
      </c>
      <c r="G161" s="92">
        <f t="shared" si="22"/>
        <v>165.54819999999998</v>
      </c>
    </row>
    <row r="162" spans="1:7" x14ac:dyDescent="0.25">
      <c r="A162" s="3" t="s">
        <v>77</v>
      </c>
      <c r="B162" s="102"/>
      <c r="C162" s="73">
        <v>30000</v>
      </c>
      <c r="D162" s="73">
        <v>30000</v>
      </c>
      <c r="E162" s="73"/>
      <c r="F162" s="93"/>
      <c r="G162" s="93"/>
    </row>
    <row r="163" spans="1:7" x14ac:dyDescent="0.25">
      <c r="A163" s="35" t="s">
        <v>119</v>
      </c>
      <c r="B163" s="102"/>
      <c r="C163" s="73">
        <v>40000</v>
      </c>
      <c r="D163" s="73">
        <v>40000</v>
      </c>
      <c r="E163" s="103"/>
      <c r="F163" s="93"/>
      <c r="G163" s="93"/>
    </row>
    <row r="164" spans="1:7" x14ac:dyDescent="0.25">
      <c r="A164" s="25" t="s">
        <v>26</v>
      </c>
      <c r="B164" s="94">
        <v>0</v>
      </c>
      <c r="C164" s="104">
        <v>3000</v>
      </c>
      <c r="D164" s="104">
        <v>3000</v>
      </c>
      <c r="E164" s="105">
        <f>E165</f>
        <v>386.05</v>
      </c>
      <c r="F164" s="105">
        <f>+D164/C164*100</f>
        <v>100</v>
      </c>
      <c r="G164" s="105">
        <f t="shared" si="22"/>
        <v>12.868333333333334</v>
      </c>
    </row>
    <row r="165" spans="1:7" x14ac:dyDescent="0.25">
      <c r="A165" s="25" t="s">
        <v>27</v>
      </c>
      <c r="B165" s="105">
        <v>0</v>
      </c>
      <c r="C165" s="105">
        <f>SUM(C166:C169)</f>
        <v>3000</v>
      </c>
      <c r="D165" s="105">
        <f>SUM(D166:D169)</f>
        <v>3000</v>
      </c>
      <c r="E165" s="105">
        <f>+E169</f>
        <v>386.05</v>
      </c>
      <c r="F165" s="105">
        <f t="shared" si="22"/>
        <v>100</v>
      </c>
      <c r="G165" s="105">
        <f t="shared" si="22"/>
        <v>12.868333333333334</v>
      </c>
    </row>
    <row r="166" spans="1:7" x14ac:dyDescent="0.25">
      <c r="A166" s="35" t="s">
        <v>54</v>
      </c>
      <c r="B166" s="93"/>
      <c r="C166" s="102">
        <v>1000</v>
      </c>
      <c r="D166" s="102">
        <v>1000</v>
      </c>
      <c r="E166" s="102"/>
      <c r="F166" s="93"/>
      <c r="G166" s="93"/>
    </row>
    <row r="167" spans="1:7" x14ac:dyDescent="0.25">
      <c r="A167" s="35" t="s">
        <v>65</v>
      </c>
      <c r="B167" s="93"/>
      <c r="C167" s="102">
        <v>1000</v>
      </c>
      <c r="D167" s="102">
        <v>1000</v>
      </c>
      <c r="E167" s="102"/>
      <c r="F167" s="93"/>
      <c r="G167" s="93"/>
    </row>
    <row r="168" spans="1:7" x14ac:dyDescent="0.25">
      <c r="A168" s="35" t="s">
        <v>67</v>
      </c>
      <c r="B168" s="93"/>
      <c r="C168" s="102"/>
      <c r="D168" s="102"/>
      <c r="E168" s="102"/>
      <c r="F168" s="93"/>
      <c r="G168" s="93"/>
    </row>
    <row r="169" spans="1:7" x14ac:dyDescent="0.25">
      <c r="A169" s="3" t="s">
        <v>70</v>
      </c>
      <c r="B169" s="93"/>
      <c r="C169" s="102">
        <v>1000</v>
      </c>
      <c r="D169" s="102">
        <v>1000</v>
      </c>
      <c r="E169" s="102">
        <v>386.05</v>
      </c>
      <c r="F169" s="93"/>
      <c r="G169" s="93"/>
    </row>
    <row r="170" spans="1:7" ht="26.25" x14ac:dyDescent="0.25">
      <c r="A170" s="25" t="s">
        <v>29</v>
      </c>
      <c r="B170" s="105">
        <v>629.48</v>
      </c>
      <c r="C170" s="105">
        <f>C171</f>
        <v>5000</v>
      </c>
      <c r="D170" s="105">
        <f>D171</f>
        <v>5000</v>
      </c>
      <c r="E170" s="105">
        <f>E171</f>
        <v>0</v>
      </c>
      <c r="F170" s="105">
        <v>0</v>
      </c>
      <c r="G170" s="105">
        <f t="shared" ref="G170:G172" si="25">+E170/D170*100</f>
        <v>0</v>
      </c>
    </row>
    <row r="171" spans="1:7" ht="26.25" x14ac:dyDescent="0.25">
      <c r="A171" s="25" t="s">
        <v>30</v>
      </c>
      <c r="B171" s="105">
        <v>629.48</v>
      </c>
      <c r="C171" s="105">
        <f>SUM(C172:C175)</f>
        <v>5000</v>
      </c>
      <c r="D171" s="105">
        <f>SUM(D172:D175)</f>
        <v>5000</v>
      </c>
      <c r="E171" s="105">
        <f>SUM(E172:E174)</f>
        <v>0</v>
      </c>
      <c r="F171" s="105">
        <v>0</v>
      </c>
      <c r="G171" s="105">
        <f t="shared" si="25"/>
        <v>0</v>
      </c>
    </row>
    <row r="172" spans="1:7" x14ac:dyDescent="0.25">
      <c r="A172" s="35" t="s">
        <v>74</v>
      </c>
      <c r="B172" s="93"/>
      <c r="C172" s="93">
        <v>1000</v>
      </c>
      <c r="D172" s="93">
        <v>1000</v>
      </c>
      <c r="E172" s="93"/>
      <c r="F172" s="93"/>
      <c r="G172" s="105">
        <f t="shared" si="25"/>
        <v>0</v>
      </c>
    </row>
    <row r="173" spans="1:7" x14ac:dyDescent="0.25">
      <c r="A173" s="35" t="s">
        <v>79</v>
      </c>
      <c r="B173" s="93">
        <v>317.73</v>
      </c>
      <c r="C173" s="93">
        <v>1000</v>
      </c>
      <c r="D173" s="93">
        <v>1000</v>
      </c>
      <c r="E173" s="93">
        <v>0</v>
      </c>
      <c r="F173" s="93"/>
      <c r="G173" s="105"/>
    </row>
    <row r="174" spans="1:7" x14ac:dyDescent="0.25">
      <c r="A174" s="35" t="s">
        <v>76</v>
      </c>
      <c r="B174" s="93">
        <v>311.75</v>
      </c>
      <c r="C174" s="93">
        <v>1000</v>
      </c>
      <c r="D174" s="93">
        <v>1000</v>
      </c>
      <c r="E174" s="93">
        <v>0</v>
      </c>
      <c r="F174" s="93"/>
      <c r="G174" s="105"/>
    </row>
    <row r="175" spans="1:7" x14ac:dyDescent="0.25">
      <c r="A175" s="3" t="s">
        <v>130</v>
      </c>
      <c r="B175" s="93">
        <v>0</v>
      </c>
      <c r="C175" s="93">
        <v>2000</v>
      </c>
      <c r="D175" s="93">
        <v>2000</v>
      </c>
      <c r="E175" s="93"/>
      <c r="F175" s="93"/>
      <c r="G175" s="105"/>
    </row>
  </sheetData>
  <autoFilter ref="A8:G175" xr:uid="{DB20FB20-ABF6-4517-975F-5D7FE82A9CDE}"/>
  <mergeCells count="3">
    <mergeCell ref="A2:G2"/>
    <mergeCell ref="A4:G4"/>
    <mergeCell ref="A6:G6"/>
  </mergeCells>
  <pageMargins left="0.7" right="0.7" top="0.75" bottom="0.75" header="0.3" footer="0.3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A70BD-13C7-401A-A332-028095C2C8AE}">
  <dimension ref="A2:G37"/>
  <sheetViews>
    <sheetView topLeftCell="A4" workbookViewId="0">
      <pane xSplit="2" ySplit="3" topLeftCell="C28" activePane="bottomRight" state="frozen"/>
      <selection activeCell="A4" sqref="A4"/>
      <selection pane="topRight" activeCell="C4" sqref="C4"/>
      <selection pane="bottomLeft" activeCell="A7" sqref="A7"/>
      <selection pane="bottomRight" activeCell="F35" sqref="F35"/>
    </sheetView>
  </sheetViews>
  <sheetFormatPr defaultRowHeight="15" x14ac:dyDescent="0.25"/>
  <cols>
    <col min="1" max="1" width="45" customWidth="1"/>
    <col min="2" max="2" width="14.42578125" customWidth="1"/>
    <col min="3" max="3" width="16.28515625" bestFit="1" customWidth="1"/>
    <col min="4" max="4" width="13.140625" bestFit="1" customWidth="1"/>
    <col min="5" max="5" width="13.7109375" customWidth="1"/>
    <col min="6" max="6" width="14.140625" bestFit="1" customWidth="1"/>
    <col min="7" max="7" width="9.42578125" bestFit="1" customWidth="1"/>
  </cols>
  <sheetData>
    <row r="2" spans="1:7" x14ac:dyDescent="0.25">
      <c r="A2" s="113" t="s">
        <v>105</v>
      </c>
      <c r="B2" s="113"/>
      <c r="C2" s="113"/>
      <c r="D2" s="113"/>
      <c r="E2" s="113"/>
      <c r="F2" s="113"/>
      <c r="G2" s="113"/>
    </row>
    <row r="4" spans="1:7" ht="38.25" x14ac:dyDescent="0.25">
      <c r="A4" s="42" t="s">
        <v>0</v>
      </c>
      <c r="B4" s="42" t="s">
        <v>121</v>
      </c>
      <c r="C4" s="42" t="s">
        <v>107</v>
      </c>
      <c r="D4" s="42" t="s">
        <v>106</v>
      </c>
      <c r="E4" s="42" t="s">
        <v>122</v>
      </c>
      <c r="F4" s="42" t="s">
        <v>39</v>
      </c>
      <c r="G4" s="42" t="s">
        <v>39</v>
      </c>
    </row>
    <row r="5" spans="1:7" x14ac:dyDescent="0.2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 t="s">
        <v>37</v>
      </c>
      <c r="G5" s="19" t="s">
        <v>38</v>
      </c>
    </row>
    <row r="6" spans="1:7" x14ac:dyDescent="0.25">
      <c r="A6" s="20" t="s">
        <v>1</v>
      </c>
      <c r="B6" s="21">
        <v>844428.82000000007</v>
      </c>
      <c r="C6" s="21">
        <f>C7+C10</f>
        <v>1809659</v>
      </c>
      <c r="D6" s="21">
        <f>D7+D10</f>
        <v>1809659</v>
      </c>
      <c r="E6" s="21">
        <f>E7+E10</f>
        <v>1088902.21</v>
      </c>
      <c r="F6" s="21">
        <v>23.251710714768077</v>
      </c>
      <c r="G6" s="21">
        <v>38.846370704092571</v>
      </c>
    </row>
    <row r="7" spans="1:7" x14ac:dyDescent="0.25">
      <c r="A7" s="22" t="s">
        <v>6</v>
      </c>
      <c r="B7" s="23">
        <v>459256.29</v>
      </c>
      <c r="C7" s="23">
        <f>C8</f>
        <v>970000</v>
      </c>
      <c r="D7" s="23">
        <f>D8</f>
        <v>970000</v>
      </c>
      <c r="E7" s="23">
        <f>+E8</f>
        <v>450200.4</v>
      </c>
      <c r="F7" s="23">
        <f>+E7/B7*100</f>
        <v>98.028140235161516</v>
      </c>
      <c r="G7" s="23">
        <f>E7/D7*100</f>
        <v>46.412412371134018</v>
      </c>
    </row>
    <row r="8" spans="1:7" x14ac:dyDescent="0.25">
      <c r="A8" s="25" t="s">
        <v>3</v>
      </c>
      <c r="B8" s="23">
        <v>459256.29</v>
      </c>
      <c r="C8" s="23">
        <f>+C9</f>
        <v>970000</v>
      </c>
      <c r="D8" s="23">
        <f>+D9</f>
        <v>970000</v>
      </c>
      <c r="E8" s="2">
        <v>450200.4</v>
      </c>
      <c r="F8" s="23">
        <f t="shared" ref="F8:F21" si="0">+E8/B8*100</f>
        <v>98.028140235161516</v>
      </c>
      <c r="G8" s="23">
        <f t="shared" ref="G8:G21" si="1">E8/D8*100</f>
        <v>46.412412371134018</v>
      </c>
    </row>
    <row r="9" spans="1:7" x14ac:dyDescent="0.25">
      <c r="A9" s="25" t="s">
        <v>4</v>
      </c>
      <c r="B9" s="23">
        <v>459256.29</v>
      </c>
      <c r="C9" s="2">
        <v>970000</v>
      </c>
      <c r="D9" s="2">
        <v>970000</v>
      </c>
      <c r="E9" s="2">
        <v>450200.4</v>
      </c>
      <c r="F9" s="23">
        <f t="shared" si="0"/>
        <v>98.028140235161516</v>
      </c>
      <c r="G9" s="23">
        <f t="shared" si="1"/>
        <v>46.412412371134018</v>
      </c>
    </row>
    <row r="10" spans="1:7" ht="26.25" x14ac:dyDescent="0.25">
      <c r="A10" s="22" t="s">
        <v>7</v>
      </c>
      <c r="B10" s="23">
        <v>385172.53</v>
      </c>
      <c r="C10" s="23">
        <f>C11+C13+C15+C19+C20</f>
        <v>839659</v>
      </c>
      <c r="D10" s="23">
        <f>D11+D13+D15+D19+D20</f>
        <v>839659</v>
      </c>
      <c r="E10" s="23">
        <f>+E11+E13+E15+E18+E20</f>
        <v>638701.81000000006</v>
      </c>
      <c r="F10" s="23">
        <f t="shared" si="0"/>
        <v>165.82226411629094</v>
      </c>
      <c r="G10" s="23">
        <f t="shared" si="1"/>
        <v>76.066809264237037</v>
      </c>
    </row>
    <row r="11" spans="1:7" x14ac:dyDescent="0.25">
      <c r="A11" s="25" t="s">
        <v>8</v>
      </c>
      <c r="B11" s="23">
        <v>268275.38</v>
      </c>
      <c r="C11" s="23">
        <f>C12</f>
        <v>477016</v>
      </c>
      <c r="D11" s="23">
        <f>D12</f>
        <v>477016</v>
      </c>
      <c r="E11" s="2">
        <v>284837.87</v>
      </c>
      <c r="F11" s="23">
        <f t="shared" si="0"/>
        <v>106.17368988537078</v>
      </c>
      <c r="G11" s="23">
        <f t="shared" si="1"/>
        <v>59.712435222298623</v>
      </c>
    </row>
    <row r="12" spans="1:7" x14ac:dyDescent="0.25">
      <c r="A12" s="25" t="s">
        <v>9</v>
      </c>
      <c r="B12" s="23">
        <v>268275.38</v>
      </c>
      <c r="C12" s="23">
        <v>477016</v>
      </c>
      <c r="D12" s="23">
        <v>477016</v>
      </c>
      <c r="E12" s="2">
        <v>284837.87</v>
      </c>
      <c r="F12" s="23">
        <f t="shared" si="0"/>
        <v>106.17368988537078</v>
      </c>
      <c r="G12" s="23">
        <f t="shared" si="1"/>
        <v>59.712435222298623</v>
      </c>
    </row>
    <row r="13" spans="1:7" x14ac:dyDescent="0.25">
      <c r="A13" s="25" t="s">
        <v>13</v>
      </c>
      <c r="B13" s="23">
        <v>10370.120000000001</v>
      </c>
      <c r="C13" s="23">
        <f>+C14</f>
        <v>27200</v>
      </c>
      <c r="D13" s="23">
        <f>+D14</f>
        <v>27200</v>
      </c>
      <c r="E13" s="2">
        <v>42167.35</v>
      </c>
      <c r="F13" s="23">
        <f t="shared" si="0"/>
        <v>406.62354919711629</v>
      </c>
      <c r="G13" s="23">
        <f t="shared" si="1"/>
        <v>155.02702205882352</v>
      </c>
    </row>
    <row r="14" spans="1:7" ht="26.25" x14ac:dyDescent="0.25">
      <c r="A14" s="25" t="s">
        <v>14</v>
      </c>
      <c r="B14" s="23">
        <v>10370.120000000001</v>
      </c>
      <c r="C14" s="23">
        <v>27200</v>
      </c>
      <c r="D14" s="23">
        <v>27200</v>
      </c>
      <c r="E14" s="2">
        <v>42167.35</v>
      </c>
      <c r="F14" s="23">
        <f t="shared" si="0"/>
        <v>406.62354919711629</v>
      </c>
      <c r="G14" s="23">
        <f t="shared" si="1"/>
        <v>155.02702205882352</v>
      </c>
    </row>
    <row r="15" spans="1:7" x14ac:dyDescent="0.25">
      <c r="A15" s="25" t="s">
        <v>17</v>
      </c>
      <c r="B15" s="26">
        <v>105026.03</v>
      </c>
      <c r="C15" s="26">
        <f>+C16+C17</f>
        <v>327443</v>
      </c>
      <c r="D15" s="26">
        <f>+D16+D17</f>
        <v>327443</v>
      </c>
      <c r="E15" s="2">
        <v>311696.59000000003</v>
      </c>
      <c r="F15" s="23">
        <f t="shared" si="0"/>
        <v>296.78032198303606</v>
      </c>
      <c r="G15" s="23">
        <f t="shared" si="1"/>
        <v>95.191098908817722</v>
      </c>
    </row>
    <row r="16" spans="1:7" x14ac:dyDescent="0.25">
      <c r="A16" s="25" t="s">
        <v>18</v>
      </c>
      <c r="B16" s="23">
        <v>72831.600000000006</v>
      </c>
      <c r="C16" s="23">
        <v>81849</v>
      </c>
      <c r="D16" s="23">
        <v>81849</v>
      </c>
      <c r="E16" s="2">
        <v>70894.2</v>
      </c>
      <c r="F16" s="23">
        <f t="shared" si="0"/>
        <v>97.339890926465984</v>
      </c>
      <c r="G16" s="23">
        <f t="shared" si="1"/>
        <v>86.61584136641865</v>
      </c>
    </row>
    <row r="17" spans="1:7" x14ac:dyDescent="0.25">
      <c r="A17" s="25" t="s">
        <v>20</v>
      </c>
      <c r="B17" s="23">
        <v>32194.43</v>
      </c>
      <c r="C17" s="23">
        <v>245594</v>
      </c>
      <c r="D17" s="23">
        <v>245594</v>
      </c>
      <c r="E17" s="2">
        <v>240802.39</v>
      </c>
      <c r="F17" s="23">
        <f t="shared" si="0"/>
        <v>747.96289296005557</v>
      </c>
      <c r="G17" s="23">
        <f t="shared" si="1"/>
        <v>98.04897106606839</v>
      </c>
    </row>
    <row r="18" spans="1:7" x14ac:dyDescent="0.25">
      <c r="A18" s="25" t="s">
        <v>26</v>
      </c>
      <c r="B18" s="24">
        <v>0</v>
      </c>
      <c r="C18" s="23">
        <f>C19</f>
        <v>3000</v>
      </c>
      <c r="D18" s="23">
        <f>D19</f>
        <v>3000</v>
      </c>
      <c r="E18" s="24">
        <v>0</v>
      </c>
      <c r="F18" s="23">
        <v>0</v>
      </c>
      <c r="G18" s="23">
        <f t="shared" si="1"/>
        <v>0</v>
      </c>
    </row>
    <row r="19" spans="1:7" x14ac:dyDescent="0.25">
      <c r="A19" s="25" t="s">
        <v>27</v>
      </c>
      <c r="B19" s="24">
        <v>0</v>
      </c>
      <c r="C19" s="23">
        <v>3000</v>
      </c>
      <c r="D19" s="23">
        <v>3000</v>
      </c>
      <c r="E19" s="24">
        <v>0</v>
      </c>
      <c r="F19" s="23">
        <v>0</v>
      </c>
      <c r="G19" s="23">
        <f t="shared" si="1"/>
        <v>0</v>
      </c>
    </row>
    <row r="20" spans="1:7" ht="39" x14ac:dyDescent="0.25">
      <c r="A20" s="25" t="s">
        <v>29</v>
      </c>
      <c r="B20" s="24">
        <v>1501</v>
      </c>
      <c r="C20" s="23">
        <v>5000</v>
      </c>
      <c r="D20" s="23">
        <v>5000</v>
      </c>
      <c r="E20" s="24">
        <v>0</v>
      </c>
      <c r="F20" s="23">
        <f t="shared" si="0"/>
        <v>0</v>
      </c>
      <c r="G20" s="23">
        <f t="shared" si="1"/>
        <v>0</v>
      </c>
    </row>
    <row r="21" spans="1:7" ht="39" x14ac:dyDescent="0.25">
      <c r="A21" s="25" t="s">
        <v>30</v>
      </c>
      <c r="B21" s="24">
        <v>1501</v>
      </c>
      <c r="C21" s="23">
        <f>C20</f>
        <v>5000</v>
      </c>
      <c r="D21" s="23">
        <f>D20</f>
        <v>5000</v>
      </c>
      <c r="E21" s="24">
        <v>0</v>
      </c>
      <c r="F21" s="23">
        <f t="shared" si="0"/>
        <v>0</v>
      </c>
      <c r="G21" s="23">
        <f t="shared" si="1"/>
        <v>0</v>
      </c>
    </row>
    <row r="22" spans="1:7" x14ac:dyDescent="0.25">
      <c r="A22" s="20" t="s">
        <v>40</v>
      </c>
      <c r="B22" s="31">
        <v>707293.32</v>
      </c>
      <c r="C22" s="31">
        <f>C23+C26</f>
        <v>1809659</v>
      </c>
      <c r="D22" s="31">
        <f>D23+D26</f>
        <v>1809659</v>
      </c>
      <c r="E22" s="31">
        <f>E23+E26</f>
        <v>865387.37</v>
      </c>
      <c r="F22" s="31">
        <f>+E22/B22*100</f>
        <v>122.35197838430032</v>
      </c>
      <c r="G22" s="31">
        <f>+E22/D22*100</f>
        <v>47.820466176224357</v>
      </c>
    </row>
    <row r="23" spans="1:7" x14ac:dyDescent="0.25">
      <c r="A23" s="22" t="s">
        <v>6</v>
      </c>
      <c r="B23" s="32">
        <v>459256.42</v>
      </c>
      <c r="C23" s="32">
        <f t="shared" ref="C23:E23" si="2">C24</f>
        <v>970000</v>
      </c>
      <c r="D23" s="32">
        <f t="shared" si="2"/>
        <v>970000</v>
      </c>
      <c r="E23" s="32">
        <f t="shared" si="2"/>
        <v>450200.4</v>
      </c>
      <c r="F23" s="33">
        <f t="shared" ref="F23:F37" si="3">+E23/B23*100</f>
        <v>98.028112486701886</v>
      </c>
      <c r="G23" s="33">
        <f t="shared" ref="G23:G37" si="4">+E23/D23*100</f>
        <v>46.412412371134018</v>
      </c>
    </row>
    <row r="24" spans="1:7" x14ac:dyDescent="0.25">
      <c r="A24" s="25" t="s">
        <v>3</v>
      </c>
      <c r="B24" s="23">
        <v>459256.42</v>
      </c>
      <c r="C24" s="23">
        <v>970000</v>
      </c>
      <c r="D24" s="23">
        <v>970000</v>
      </c>
      <c r="E24" s="23">
        <v>450200.4</v>
      </c>
      <c r="F24" s="34">
        <f t="shared" si="3"/>
        <v>98.028112486701886</v>
      </c>
      <c r="G24" s="34">
        <f>+E24/D24*100</f>
        <v>46.412412371134018</v>
      </c>
    </row>
    <row r="25" spans="1:7" x14ac:dyDescent="0.25">
      <c r="A25" s="25" t="s">
        <v>4</v>
      </c>
      <c r="B25" s="23">
        <v>459256.42</v>
      </c>
      <c r="C25" s="23">
        <v>970000</v>
      </c>
      <c r="D25" s="23">
        <v>970000</v>
      </c>
      <c r="E25" s="23">
        <v>450200.4</v>
      </c>
      <c r="F25" s="34">
        <f>+E25/B25*100</f>
        <v>98.028112486701886</v>
      </c>
      <c r="G25" s="34">
        <f t="shared" si="4"/>
        <v>46.412412371134018</v>
      </c>
    </row>
    <row r="26" spans="1:7" ht="26.25" x14ac:dyDescent="0.25">
      <c r="A26" s="22" t="s">
        <v>7</v>
      </c>
      <c r="B26" s="68">
        <v>248036.9</v>
      </c>
      <c r="C26" s="68">
        <f>+C27+C29+C31+C34+C36</f>
        <v>839659</v>
      </c>
      <c r="D26" s="68">
        <f>+D27+D29+D31+D34+D36</f>
        <v>839659</v>
      </c>
      <c r="E26" s="68">
        <f>E27+E29+E31+E34+E36</f>
        <v>415186.97</v>
      </c>
      <c r="F26" s="33">
        <f t="shared" si="3"/>
        <v>167.38919491414381</v>
      </c>
      <c r="G26" s="33">
        <f t="shared" si="4"/>
        <v>49.447093403393517</v>
      </c>
    </row>
    <row r="27" spans="1:7" x14ac:dyDescent="0.25">
      <c r="A27" s="25" t="s">
        <v>8</v>
      </c>
      <c r="B27" s="69">
        <v>162693.03999999998</v>
      </c>
      <c r="C27" s="2">
        <v>477016</v>
      </c>
      <c r="D27" s="2">
        <v>477016</v>
      </c>
      <c r="E27" s="69">
        <v>246510.42</v>
      </c>
      <c r="F27" s="34">
        <f t="shared" si="3"/>
        <v>151.51872507883562</v>
      </c>
      <c r="G27" s="34">
        <f t="shared" si="4"/>
        <v>51.67759991279118</v>
      </c>
    </row>
    <row r="28" spans="1:7" x14ac:dyDescent="0.25">
      <c r="A28" s="25" t="s">
        <v>9</v>
      </c>
      <c r="B28" s="69">
        <v>162693.03999999998</v>
      </c>
      <c r="C28" s="2">
        <v>477016</v>
      </c>
      <c r="D28" s="2">
        <v>477016</v>
      </c>
      <c r="E28" s="69">
        <v>246510.42</v>
      </c>
      <c r="F28" s="34">
        <f t="shared" si="3"/>
        <v>151.51872507883562</v>
      </c>
      <c r="G28" s="34">
        <f t="shared" si="4"/>
        <v>51.67759991279118</v>
      </c>
    </row>
    <row r="29" spans="1:7" x14ac:dyDescent="0.25">
      <c r="A29" s="25" t="s">
        <v>13</v>
      </c>
      <c r="B29" s="69">
        <v>9940.9499999999989</v>
      </c>
      <c r="C29" s="2">
        <v>27200</v>
      </c>
      <c r="D29" s="2">
        <v>27200</v>
      </c>
      <c r="E29" s="69">
        <v>42940.45</v>
      </c>
      <c r="F29" s="34">
        <f t="shared" si="3"/>
        <v>431.95519542900831</v>
      </c>
      <c r="G29" s="34">
        <f t="shared" si="4"/>
        <v>157.86930147058823</v>
      </c>
    </row>
    <row r="30" spans="1:7" ht="26.25" x14ac:dyDescent="0.25">
      <c r="A30" s="25" t="s">
        <v>14</v>
      </c>
      <c r="B30" s="69">
        <v>9940.9499999999989</v>
      </c>
      <c r="C30" s="2">
        <v>27200</v>
      </c>
      <c r="D30" s="2">
        <v>27200</v>
      </c>
      <c r="E30" s="69">
        <v>42940.45</v>
      </c>
      <c r="F30" s="34">
        <f t="shared" si="3"/>
        <v>431.95519542900831</v>
      </c>
      <c r="G30" s="34">
        <f t="shared" si="4"/>
        <v>157.86930147058823</v>
      </c>
    </row>
    <row r="31" spans="1:7" x14ac:dyDescent="0.25">
      <c r="A31" s="25" t="s">
        <v>17</v>
      </c>
      <c r="B31" s="69">
        <v>74773.429999999993</v>
      </c>
      <c r="C31" s="2">
        <v>327443</v>
      </c>
      <c r="D31" s="2">
        <v>327443</v>
      </c>
      <c r="E31" s="69">
        <v>125350.05</v>
      </c>
      <c r="F31" s="34">
        <f t="shared" si="3"/>
        <v>167.6398287466551</v>
      </c>
      <c r="G31" s="34">
        <f t="shared" si="4"/>
        <v>38.281487159597241</v>
      </c>
    </row>
    <row r="32" spans="1:7" x14ac:dyDescent="0.25">
      <c r="A32" s="25" t="s">
        <v>18</v>
      </c>
      <c r="B32" s="69">
        <v>25240.39</v>
      </c>
      <c r="C32" s="2">
        <v>81849</v>
      </c>
      <c r="D32" s="2">
        <v>81849</v>
      </c>
      <c r="E32" s="69">
        <v>34816.019999999997</v>
      </c>
      <c r="F32" s="34">
        <f t="shared" si="3"/>
        <v>137.93772600185653</v>
      </c>
      <c r="G32" s="34">
        <f t="shared" si="4"/>
        <v>42.536891104350687</v>
      </c>
    </row>
    <row r="33" spans="1:7" x14ac:dyDescent="0.25">
      <c r="A33" s="25" t="s">
        <v>20</v>
      </c>
      <c r="B33" s="69">
        <v>49533.04</v>
      </c>
      <c r="C33" s="2">
        <v>245594</v>
      </c>
      <c r="D33" s="2">
        <v>245594</v>
      </c>
      <c r="E33" s="69">
        <v>90534.03</v>
      </c>
      <c r="F33" s="34">
        <f t="shared" si="3"/>
        <v>182.77503258431139</v>
      </c>
      <c r="G33" s="34">
        <f t="shared" si="4"/>
        <v>36.863290634136014</v>
      </c>
    </row>
    <row r="34" spans="1:7" x14ac:dyDescent="0.25">
      <c r="A34" s="25" t="s">
        <v>26</v>
      </c>
      <c r="B34" s="69">
        <v>0</v>
      </c>
      <c r="C34" s="2">
        <v>3000</v>
      </c>
      <c r="D34" s="2">
        <v>3000</v>
      </c>
      <c r="E34" s="69">
        <v>386.05</v>
      </c>
      <c r="F34" s="34">
        <v>0</v>
      </c>
      <c r="G34" s="34">
        <f t="shared" si="4"/>
        <v>12.868333333333334</v>
      </c>
    </row>
    <row r="35" spans="1:7" x14ac:dyDescent="0.25">
      <c r="A35" s="25" t="s">
        <v>27</v>
      </c>
      <c r="B35" s="69">
        <v>0</v>
      </c>
      <c r="C35" s="2">
        <v>3000</v>
      </c>
      <c r="D35" s="2">
        <v>3000</v>
      </c>
      <c r="E35" s="69">
        <v>386.05</v>
      </c>
      <c r="F35" s="34">
        <v>0</v>
      </c>
      <c r="G35" s="34">
        <f t="shared" si="4"/>
        <v>12.868333333333334</v>
      </c>
    </row>
    <row r="36" spans="1:7" ht="39" x14ac:dyDescent="0.25">
      <c r="A36" s="25" t="s">
        <v>29</v>
      </c>
      <c r="B36" s="69">
        <v>629.48</v>
      </c>
      <c r="C36" s="2">
        <v>5000</v>
      </c>
      <c r="D36" s="2">
        <v>5000</v>
      </c>
      <c r="E36" s="69">
        <v>0</v>
      </c>
      <c r="F36" s="34">
        <f t="shared" si="3"/>
        <v>0</v>
      </c>
      <c r="G36" s="34">
        <f t="shared" si="4"/>
        <v>0</v>
      </c>
    </row>
    <row r="37" spans="1:7" ht="39" x14ac:dyDescent="0.25">
      <c r="A37" s="25" t="s">
        <v>30</v>
      </c>
      <c r="B37" s="69">
        <v>629.48</v>
      </c>
      <c r="C37" s="2">
        <v>5000</v>
      </c>
      <c r="D37" s="2">
        <v>5000</v>
      </c>
      <c r="E37" s="69">
        <v>0</v>
      </c>
      <c r="F37" s="34">
        <f t="shared" si="3"/>
        <v>0</v>
      </c>
      <c r="G37" s="34">
        <f t="shared" si="4"/>
        <v>0</v>
      </c>
    </row>
  </sheetData>
  <mergeCells count="1">
    <mergeCell ref="A2:G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51055-AA41-4963-A5B3-CBEF327604D7}">
  <dimension ref="A1:G23"/>
  <sheetViews>
    <sheetView zoomScaleNormal="100" workbookViewId="0">
      <selection activeCell="E3" sqref="E3"/>
    </sheetView>
  </sheetViews>
  <sheetFormatPr defaultColWidth="9.140625" defaultRowHeight="14.25" x14ac:dyDescent="0.2"/>
  <cols>
    <col min="1" max="1" width="66.28515625" style="27" customWidth="1"/>
    <col min="2" max="2" width="15.5703125" style="36" customWidth="1"/>
    <col min="3" max="4" width="14.28515625" style="27" customWidth="1"/>
    <col min="5" max="5" width="15.85546875" style="27" customWidth="1"/>
    <col min="6" max="6" width="12.5703125" style="37" customWidth="1"/>
    <col min="7" max="7" width="11.42578125" style="37" customWidth="1"/>
    <col min="8" max="10" width="9.140625" style="27"/>
    <col min="11" max="11" width="11.28515625" style="27" bestFit="1" customWidth="1"/>
    <col min="12" max="16384" width="9.140625" style="27"/>
  </cols>
  <sheetData>
    <row r="1" spans="1:7" ht="15" x14ac:dyDescent="0.25">
      <c r="A1" s="113" t="s">
        <v>108</v>
      </c>
      <c r="B1" s="113"/>
      <c r="C1" s="113"/>
      <c r="D1" s="113"/>
      <c r="E1" s="113"/>
      <c r="F1" s="113"/>
      <c r="G1" s="113"/>
    </row>
    <row r="2" spans="1:7" ht="15" x14ac:dyDescent="0.25">
      <c r="A2" s="18"/>
      <c r="B2" s="28"/>
      <c r="C2" s="18"/>
      <c r="D2" s="18"/>
      <c r="E2" s="18"/>
      <c r="F2" s="29"/>
      <c r="G2" s="29"/>
    </row>
    <row r="3" spans="1:7" ht="38.25" x14ac:dyDescent="0.2">
      <c r="A3" s="42" t="s">
        <v>0</v>
      </c>
      <c r="B3" s="42" t="s">
        <v>121</v>
      </c>
      <c r="C3" s="42" t="s">
        <v>107</v>
      </c>
      <c r="D3" s="42" t="s">
        <v>106</v>
      </c>
      <c r="E3" s="42" t="s">
        <v>122</v>
      </c>
      <c r="F3" s="42" t="s">
        <v>39</v>
      </c>
      <c r="G3" s="42" t="s">
        <v>39</v>
      </c>
    </row>
    <row r="4" spans="1:7" x14ac:dyDescent="0.2">
      <c r="A4" s="19">
        <v>1</v>
      </c>
      <c r="B4" s="30">
        <v>2</v>
      </c>
      <c r="C4" s="19">
        <v>3</v>
      </c>
      <c r="D4" s="19">
        <v>4</v>
      </c>
      <c r="E4" s="19">
        <v>5</v>
      </c>
      <c r="F4" s="19" t="s">
        <v>37</v>
      </c>
      <c r="G4" s="19" t="s">
        <v>38</v>
      </c>
    </row>
    <row r="5" spans="1:7" x14ac:dyDescent="0.2">
      <c r="A5" s="20" t="s">
        <v>109</v>
      </c>
      <c r="B5" s="21">
        <v>707293.32</v>
      </c>
      <c r="C5" s="21">
        <f t="shared" ref="C5:E7" si="0">C6</f>
        <v>1809659</v>
      </c>
      <c r="D5" s="21">
        <f t="shared" si="0"/>
        <v>1809659</v>
      </c>
      <c r="E5" s="67">
        <f t="shared" si="0"/>
        <v>865387.37</v>
      </c>
      <c r="F5" s="31">
        <f>+E5/B5*100</f>
        <v>122.35197838430032</v>
      </c>
      <c r="G5" s="31">
        <f>+E5/D5*100</f>
        <v>47.820466176224357</v>
      </c>
    </row>
    <row r="6" spans="1:7" x14ac:dyDescent="0.2">
      <c r="A6" s="22" t="s">
        <v>110</v>
      </c>
      <c r="B6" s="32">
        <v>707293.32</v>
      </c>
      <c r="C6" s="32">
        <f t="shared" si="0"/>
        <v>1809659</v>
      </c>
      <c r="D6" s="32">
        <f t="shared" si="0"/>
        <v>1809659</v>
      </c>
      <c r="E6" s="68">
        <f t="shared" si="0"/>
        <v>865387.37</v>
      </c>
      <c r="F6" s="32">
        <f t="shared" ref="F6:F23" si="1">+E6/B6*100</f>
        <v>122.35197838430032</v>
      </c>
      <c r="G6" s="32">
        <f t="shared" ref="G6:G23" si="2">+E6/D6*100</f>
        <v>47.820466176224357</v>
      </c>
    </row>
    <row r="7" spans="1:7" x14ac:dyDescent="0.2">
      <c r="A7" s="22" t="s">
        <v>111</v>
      </c>
      <c r="B7" s="32">
        <v>707293.32</v>
      </c>
      <c r="C7" s="32">
        <f t="shared" si="0"/>
        <v>1809659</v>
      </c>
      <c r="D7" s="32">
        <f t="shared" si="0"/>
        <v>1809659</v>
      </c>
      <c r="E7" s="68">
        <f t="shared" si="0"/>
        <v>865387.37</v>
      </c>
      <c r="F7" s="32">
        <f t="shared" si="1"/>
        <v>122.35197838430032</v>
      </c>
      <c r="G7" s="32">
        <f t="shared" si="2"/>
        <v>47.820466176224357</v>
      </c>
    </row>
    <row r="8" spans="1:7" x14ac:dyDescent="0.2">
      <c r="A8" s="22" t="s">
        <v>116</v>
      </c>
      <c r="B8" s="32">
        <v>707293.32</v>
      </c>
      <c r="C8" s="32">
        <f>C9+C12</f>
        <v>1809659</v>
      </c>
      <c r="D8" s="32">
        <f>D9+D12</f>
        <v>1809659</v>
      </c>
      <c r="E8" s="68">
        <f>E9+E12</f>
        <v>865387.37</v>
      </c>
      <c r="F8" s="32">
        <f t="shared" si="1"/>
        <v>122.35197838430032</v>
      </c>
      <c r="G8" s="32">
        <f t="shared" si="2"/>
        <v>47.820466176224357</v>
      </c>
    </row>
    <row r="9" spans="1:7" x14ac:dyDescent="0.2">
      <c r="A9" s="22" t="s">
        <v>6</v>
      </c>
      <c r="B9" s="32">
        <v>459256.42</v>
      </c>
      <c r="C9" s="32">
        <f>C10</f>
        <v>970000</v>
      </c>
      <c r="D9" s="32">
        <f>D10</f>
        <v>970000</v>
      </c>
      <c r="E9" s="68">
        <f>E10</f>
        <v>450200.4</v>
      </c>
      <c r="F9" s="33">
        <f t="shared" si="1"/>
        <v>98.028112486701886</v>
      </c>
      <c r="G9" s="33">
        <f t="shared" si="2"/>
        <v>46.412412371134018</v>
      </c>
    </row>
    <row r="10" spans="1:7" x14ac:dyDescent="0.2">
      <c r="A10" s="25" t="s">
        <v>3</v>
      </c>
      <c r="B10" s="23">
        <v>459256.42</v>
      </c>
      <c r="C10" s="2">
        <v>970000</v>
      </c>
      <c r="D10" s="2">
        <v>970000</v>
      </c>
      <c r="E10" s="2">
        <v>450200.4</v>
      </c>
      <c r="F10" s="34">
        <f t="shared" si="1"/>
        <v>98.028112486701886</v>
      </c>
      <c r="G10" s="34">
        <f t="shared" si="2"/>
        <v>46.412412371134018</v>
      </c>
    </row>
    <row r="11" spans="1:7" x14ac:dyDescent="0.2">
      <c r="A11" s="25" t="s">
        <v>4</v>
      </c>
      <c r="B11" s="23">
        <v>459256.42</v>
      </c>
      <c r="C11" s="2">
        <v>970000</v>
      </c>
      <c r="D11" s="2">
        <v>970000</v>
      </c>
      <c r="E11" s="2">
        <v>450200.4</v>
      </c>
      <c r="F11" s="34">
        <f>+E11/B11*100</f>
        <v>98.028112486701886</v>
      </c>
      <c r="G11" s="34">
        <f t="shared" si="2"/>
        <v>46.412412371134018</v>
      </c>
    </row>
    <row r="12" spans="1:7" ht="25.5" x14ac:dyDescent="0.2">
      <c r="A12" s="22" t="s">
        <v>7</v>
      </c>
      <c r="B12" s="32">
        <v>248036.9</v>
      </c>
      <c r="C12" s="32">
        <f>C13+C15+C17+C20+C22</f>
        <v>839659</v>
      </c>
      <c r="D12" s="32">
        <f>D13+D15+D17+D20+D22</f>
        <v>839659</v>
      </c>
      <c r="E12" s="68">
        <f>E13+E15+E17+E20+E22</f>
        <v>415186.97</v>
      </c>
      <c r="F12" s="33">
        <f t="shared" si="1"/>
        <v>167.38919491414381</v>
      </c>
      <c r="G12" s="33">
        <f t="shared" si="2"/>
        <v>49.447093403393517</v>
      </c>
    </row>
    <row r="13" spans="1:7" x14ac:dyDescent="0.2">
      <c r="A13" s="25" t="s">
        <v>8</v>
      </c>
      <c r="B13" s="23">
        <v>162693.03999999998</v>
      </c>
      <c r="C13" s="2">
        <v>477016</v>
      </c>
      <c r="D13" s="2">
        <v>477016</v>
      </c>
      <c r="E13" s="2">
        <v>246510.42</v>
      </c>
      <c r="F13" s="34">
        <f t="shared" si="1"/>
        <v>151.51872507883562</v>
      </c>
      <c r="G13" s="34">
        <f t="shared" si="2"/>
        <v>51.67759991279118</v>
      </c>
    </row>
    <row r="14" spans="1:7" x14ac:dyDescent="0.2">
      <c r="A14" s="25" t="s">
        <v>9</v>
      </c>
      <c r="B14" s="23">
        <v>162693.03999999998</v>
      </c>
      <c r="C14" s="2">
        <v>477016</v>
      </c>
      <c r="D14" s="2">
        <v>477016</v>
      </c>
      <c r="E14" s="2">
        <v>246510.42</v>
      </c>
      <c r="F14" s="34">
        <f t="shared" si="1"/>
        <v>151.51872507883562</v>
      </c>
      <c r="G14" s="34">
        <f t="shared" si="2"/>
        <v>51.67759991279118</v>
      </c>
    </row>
    <row r="15" spans="1:7" x14ac:dyDescent="0.2">
      <c r="A15" s="25" t="s">
        <v>13</v>
      </c>
      <c r="B15" s="23">
        <v>9940.9499999999989</v>
      </c>
      <c r="C15" s="2">
        <v>27200</v>
      </c>
      <c r="D15" s="2">
        <v>27200</v>
      </c>
      <c r="E15" s="2">
        <v>42940.45</v>
      </c>
      <c r="F15" s="34">
        <f t="shared" si="1"/>
        <v>431.95519542900831</v>
      </c>
      <c r="G15" s="34">
        <f t="shared" si="2"/>
        <v>157.86930147058823</v>
      </c>
    </row>
    <row r="16" spans="1:7" x14ac:dyDescent="0.2">
      <c r="A16" s="25" t="s">
        <v>14</v>
      </c>
      <c r="B16" s="23">
        <v>9940.9499999999989</v>
      </c>
      <c r="C16" s="2">
        <v>27200</v>
      </c>
      <c r="D16" s="2">
        <v>27200</v>
      </c>
      <c r="E16" s="2">
        <v>42940.45</v>
      </c>
      <c r="F16" s="34">
        <f t="shared" si="1"/>
        <v>431.95519542900831</v>
      </c>
      <c r="G16" s="34">
        <f t="shared" si="2"/>
        <v>157.86930147058823</v>
      </c>
    </row>
    <row r="17" spans="1:7" x14ac:dyDescent="0.2">
      <c r="A17" s="25" t="s">
        <v>17</v>
      </c>
      <c r="B17" s="23">
        <v>74773.429999999993</v>
      </c>
      <c r="C17" s="2">
        <v>327443</v>
      </c>
      <c r="D17" s="2">
        <v>327443</v>
      </c>
      <c r="E17" s="2">
        <v>125350.05</v>
      </c>
      <c r="F17" s="34">
        <f t="shared" si="1"/>
        <v>167.6398287466551</v>
      </c>
      <c r="G17" s="34">
        <f t="shared" si="2"/>
        <v>38.281487159597241</v>
      </c>
    </row>
    <row r="18" spans="1:7" x14ac:dyDescent="0.2">
      <c r="A18" s="25" t="s">
        <v>18</v>
      </c>
      <c r="B18" s="23">
        <v>25240.39</v>
      </c>
      <c r="C18" s="2">
        <v>81849</v>
      </c>
      <c r="D18" s="2">
        <v>81849</v>
      </c>
      <c r="E18" s="2">
        <v>34816.019999999997</v>
      </c>
      <c r="F18" s="34">
        <f t="shared" si="1"/>
        <v>137.93772600185653</v>
      </c>
      <c r="G18" s="34">
        <f t="shared" si="2"/>
        <v>42.536891104350687</v>
      </c>
    </row>
    <row r="19" spans="1:7" x14ac:dyDescent="0.2">
      <c r="A19" s="25" t="s">
        <v>20</v>
      </c>
      <c r="B19" s="23">
        <v>49533.04</v>
      </c>
      <c r="C19" s="2">
        <v>245594</v>
      </c>
      <c r="D19" s="2">
        <v>245594</v>
      </c>
      <c r="E19" s="2">
        <v>90534.03</v>
      </c>
      <c r="F19" s="34">
        <f t="shared" si="1"/>
        <v>182.77503258431139</v>
      </c>
      <c r="G19" s="34">
        <f t="shared" si="2"/>
        <v>36.863290634136014</v>
      </c>
    </row>
    <row r="20" spans="1:7" x14ac:dyDescent="0.2">
      <c r="A20" s="25" t="s">
        <v>26</v>
      </c>
      <c r="B20" s="23">
        <v>0</v>
      </c>
      <c r="C20" s="2">
        <v>3000</v>
      </c>
      <c r="D20" s="2">
        <v>3000</v>
      </c>
      <c r="E20" s="10">
        <v>386.05</v>
      </c>
      <c r="F20" s="34" t="e">
        <f t="shared" si="1"/>
        <v>#DIV/0!</v>
      </c>
      <c r="G20" s="34">
        <f t="shared" si="2"/>
        <v>12.868333333333334</v>
      </c>
    </row>
    <row r="21" spans="1:7" x14ac:dyDescent="0.2">
      <c r="A21" s="25" t="s">
        <v>27</v>
      </c>
      <c r="B21" s="23">
        <v>0</v>
      </c>
      <c r="C21" s="2">
        <v>3000</v>
      </c>
      <c r="D21" s="2">
        <v>3000</v>
      </c>
      <c r="E21" s="10">
        <v>386.05</v>
      </c>
      <c r="F21" s="34" t="e">
        <f t="shared" si="1"/>
        <v>#DIV/0!</v>
      </c>
      <c r="G21" s="34">
        <f t="shared" si="2"/>
        <v>12.868333333333334</v>
      </c>
    </row>
    <row r="22" spans="1:7" ht="25.5" x14ac:dyDescent="0.2">
      <c r="A22" s="25" t="s">
        <v>29</v>
      </c>
      <c r="B22" s="23">
        <v>629.48</v>
      </c>
      <c r="C22" s="2">
        <v>5000</v>
      </c>
      <c r="D22" s="2">
        <v>5000</v>
      </c>
      <c r="E22" s="69">
        <v>0</v>
      </c>
      <c r="F22" s="34">
        <f t="shared" si="1"/>
        <v>0</v>
      </c>
      <c r="G22" s="34">
        <f t="shared" si="2"/>
        <v>0</v>
      </c>
    </row>
    <row r="23" spans="1:7" ht="25.5" x14ac:dyDescent="0.2">
      <c r="A23" s="25" t="s">
        <v>30</v>
      </c>
      <c r="B23" s="23">
        <v>629.48</v>
      </c>
      <c r="C23" s="2">
        <v>5000</v>
      </c>
      <c r="D23" s="2">
        <v>5000</v>
      </c>
      <c r="E23" s="69">
        <v>0</v>
      </c>
      <c r="F23" s="34">
        <f t="shared" si="1"/>
        <v>0</v>
      </c>
      <c r="G23" s="34">
        <f t="shared" si="2"/>
        <v>0</v>
      </c>
    </row>
  </sheetData>
  <mergeCells count="1">
    <mergeCell ref="A1:G1"/>
  </mergeCells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F9A84-810E-4AC6-9487-0AE3376D9506}">
  <dimension ref="A2:G11"/>
  <sheetViews>
    <sheetView workbookViewId="0">
      <selection activeCell="E9" sqref="E9"/>
    </sheetView>
  </sheetViews>
  <sheetFormatPr defaultRowHeight="15" x14ac:dyDescent="0.25"/>
  <cols>
    <col min="1" max="1" width="25.42578125" customWidth="1"/>
    <col min="2" max="7" width="17" customWidth="1"/>
  </cols>
  <sheetData>
    <row r="2" spans="1:7" x14ac:dyDescent="0.25">
      <c r="A2" s="113" t="s">
        <v>80</v>
      </c>
      <c r="B2" s="113"/>
      <c r="C2" s="113"/>
      <c r="D2" s="113"/>
      <c r="E2" s="113"/>
      <c r="F2" s="113"/>
      <c r="G2" s="113"/>
    </row>
    <row r="3" spans="1:7" x14ac:dyDescent="0.25">
      <c r="A3" s="18"/>
      <c r="B3" s="18"/>
      <c r="C3" s="18"/>
      <c r="D3" s="18"/>
      <c r="E3" s="18"/>
      <c r="F3" s="18"/>
      <c r="G3" s="18"/>
    </row>
    <row r="4" spans="1:7" x14ac:dyDescent="0.25">
      <c r="A4" s="113" t="s">
        <v>103</v>
      </c>
      <c r="B4" s="113"/>
      <c r="C4" s="113"/>
      <c r="D4" s="113"/>
      <c r="E4" s="113"/>
      <c r="F4" s="113"/>
      <c r="G4" s="113"/>
    </row>
    <row r="5" spans="1:7" x14ac:dyDescent="0.25">
      <c r="A5" s="18"/>
      <c r="B5" s="18"/>
      <c r="C5" s="18"/>
      <c r="D5" s="18"/>
      <c r="E5" s="18"/>
      <c r="F5" s="18"/>
      <c r="G5" s="18"/>
    </row>
    <row r="6" spans="1:7" x14ac:dyDescent="0.25">
      <c r="A6" s="113" t="s">
        <v>104</v>
      </c>
      <c r="B6" s="113"/>
      <c r="C6" s="113"/>
      <c r="D6" s="113"/>
      <c r="E6" s="113"/>
      <c r="F6" s="113"/>
      <c r="G6" s="113"/>
    </row>
    <row r="8" spans="1:7" ht="38.25" x14ac:dyDescent="0.25">
      <c r="A8" s="42" t="s">
        <v>0</v>
      </c>
      <c r="B8" s="42" t="s">
        <v>121</v>
      </c>
      <c r="C8" s="42" t="s">
        <v>107</v>
      </c>
      <c r="D8" s="42" t="s">
        <v>106</v>
      </c>
      <c r="E8" s="42" t="s">
        <v>122</v>
      </c>
      <c r="F8" s="42" t="s">
        <v>39</v>
      </c>
      <c r="G8" s="42" t="s">
        <v>39</v>
      </c>
    </row>
    <row r="9" spans="1:7" x14ac:dyDescent="0.25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 t="s">
        <v>37</v>
      </c>
      <c r="G9" s="19" t="s">
        <v>38</v>
      </c>
    </row>
    <row r="10" spans="1:7" ht="25.5" x14ac:dyDescent="0.25">
      <c r="A10" s="59" t="s">
        <v>112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</row>
    <row r="11" spans="1:7" ht="25.5" x14ac:dyDescent="0.25">
      <c r="A11" s="59" t="s">
        <v>113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</row>
  </sheetData>
  <mergeCells count="3">
    <mergeCell ref="A2:G2"/>
    <mergeCell ref="A4:G4"/>
    <mergeCell ref="A6:G6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1B5D5-0644-459B-B753-E4F2C419E9ED}">
  <dimension ref="A2:G7"/>
  <sheetViews>
    <sheetView workbookViewId="0">
      <selection activeCell="E5" sqref="E5"/>
    </sheetView>
  </sheetViews>
  <sheetFormatPr defaultRowHeight="15" x14ac:dyDescent="0.25"/>
  <cols>
    <col min="1" max="7" width="18.28515625" customWidth="1"/>
  </cols>
  <sheetData>
    <row r="2" spans="1:7" x14ac:dyDescent="0.25">
      <c r="A2" s="113" t="s">
        <v>114</v>
      </c>
      <c r="B2" s="113"/>
      <c r="C2" s="113"/>
      <c r="D2" s="113"/>
      <c r="E2" s="113"/>
      <c r="F2" s="113"/>
      <c r="G2" s="113"/>
    </row>
    <row r="4" spans="1:7" ht="38.25" x14ac:dyDescent="0.25">
      <c r="A4" s="42" t="s">
        <v>0</v>
      </c>
      <c r="B4" s="42" t="s">
        <v>121</v>
      </c>
      <c r="C4" s="42" t="s">
        <v>107</v>
      </c>
      <c r="D4" s="42" t="s">
        <v>106</v>
      </c>
      <c r="E4" s="42" t="s">
        <v>122</v>
      </c>
      <c r="F4" s="42" t="s">
        <v>39</v>
      </c>
      <c r="G4" s="42" t="s">
        <v>39</v>
      </c>
    </row>
    <row r="5" spans="1:7" x14ac:dyDescent="0.2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 t="s">
        <v>37</v>
      </c>
      <c r="G5" s="19" t="s">
        <v>38</v>
      </c>
    </row>
    <row r="6" spans="1:7" ht="51" x14ac:dyDescent="0.25">
      <c r="A6" s="59" t="s">
        <v>112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</row>
    <row r="7" spans="1:7" ht="51" x14ac:dyDescent="0.25">
      <c r="A7" s="59" t="s">
        <v>113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</row>
  </sheetData>
  <mergeCells count="1">
    <mergeCell ref="A2:G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5209D-3F88-4C59-952B-579CE367EF56}">
  <dimension ref="A1:H136"/>
  <sheetViews>
    <sheetView tabSelected="1" zoomScaleNormal="100" workbookViewId="0">
      <selection activeCell="P22" sqref="P22"/>
    </sheetView>
  </sheetViews>
  <sheetFormatPr defaultRowHeight="15" x14ac:dyDescent="0.25"/>
  <cols>
    <col min="1" max="1" width="54.5703125" customWidth="1"/>
    <col min="2" max="4" width="19.42578125" customWidth="1"/>
    <col min="5" max="5" width="13.85546875" customWidth="1"/>
  </cols>
  <sheetData>
    <row r="1" spans="1:5" ht="15.75" x14ac:dyDescent="0.25">
      <c r="A1" s="114" t="s">
        <v>90</v>
      </c>
      <c r="B1" s="114"/>
      <c r="C1" s="114"/>
      <c r="D1" s="114"/>
      <c r="E1" s="114"/>
    </row>
    <row r="2" spans="1:5" x14ac:dyDescent="0.25">
      <c r="A2" s="14"/>
      <c r="B2" s="14"/>
      <c r="C2" s="14"/>
      <c r="D2" s="14"/>
      <c r="E2" s="14"/>
    </row>
    <row r="3" spans="1:5" ht="15.75" x14ac:dyDescent="0.25">
      <c r="A3" s="114" t="s">
        <v>115</v>
      </c>
      <c r="B3" s="114"/>
      <c r="C3" s="114"/>
      <c r="D3" s="114"/>
      <c r="E3" s="114"/>
    </row>
    <row r="4" spans="1:5" x14ac:dyDescent="0.25">
      <c r="A4" s="14"/>
      <c r="B4" s="14"/>
      <c r="C4" s="14"/>
      <c r="D4" s="14"/>
      <c r="E4" s="14"/>
    </row>
    <row r="5" spans="1:5" ht="38.25" x14ac:dyDescent="0.25">
      <c r="A5" s="15" t="s">
        <v>0</v>
      </c>
      <c r="B5" s="15" t="s">
        <v>123</v>
      </c>
      <c r="C5" s="15" t="s">
        <v>124</v>
      </c>
      <c r="D5" s="15" t="s">
        <v>122</v>
      </c>
      <c r="E5" s="15" t="s">
        <v>91</v>
      </c>
    </row>
    <row r="6" spans="1:5" x14ac:dyDescent="0.25">
      <c r="A6" s="16">
        <v>1</v>
      </c>
      <c r="B6" s="16">
        <v>2</v>
      </c>
      <c r="C6" s="16">
        <v>3</v>
      </c>
      <c r="D6" s="16">
        <v>4</v>
      </c>
      <c r="E6" s="16" t="s">
        <v>92</v>
      </c>
    </row>
    <row r="7" spans="1:5" x14ac:dyDescent="0.25">
      <c r="A7" s="17" t="s">
        <v>93</v>
      </c>
      <c r="B7" s="49">
        <f t="shared" ref="B7:E7" si="0">+B8</f>
        <v>1809659</v>
      </c>
      <c r="C7" s="49">
        <f t="shared" si="0"/>
        <v>1809659</v>
      </c>
      <c r="D7" s="49">
        <f t="shared" si="0"/>
        <v>865387.37000000011</v>
      </c>
      <c r="E7" s="49">
        <f t="shared" si="0"/>
        <v>47.820466176224372</v>
      </c>
    </row>
    <row r="8" spans="1:5" x14ac:dyDescent="0.25">
      <c r="A8" s="11" t="s">
        <v>94</v>
      </c>
      <c r="B8" s="8">
        <f>B10+B35+B75+B88+B126+B131</f>
        <v>1809659</v>
      </c>
      <c r="C8" s="8">
        <f>C10+C35+C75+C88+C126+C131</f>
        <v>1809659</v>
      </c>
      <c r="D8" s="8">
        <f>D9+D34</f>
        <v>865387.37000000011</v>
      </c>
      <c r="E8" s="8">
        <f>+D8/C8*100</f>
        <v>47.820466176224372</v>
      </c>
    </row>
    <row r="9" spans="1:5" x14ac:dyDescent="0.25">
      <c r="A9" s="6" t="s">
        <v>6</v>
      </c>
      <c r="B9" s="8">
        <f>B10</f>
        <v>970000</v>
      </c>
      <c r="C9" s="8">
        <f>C10</f>
        <v>970000</v>
      </c>
      <c r="D9" s="8">
        <f>D10</f>
        <v>450200.4</v>
      </c>
      <c r="E9" s="8">
        <f t="shared" ref="E9:E75" si="1">+D9/C9*100</f>
        <v>46.412412371134018</v>
      </c>
    </row>
    <row r="10" spans="1:5" x14ac:dyDescent="0.25">
      <c r="A10" s="1" t="s">
        <v>3</v>
      </c>
      <c r="B10" s="2">
        <f>B11</f>
        <v>970000</v>
      </c>
      <c r="C10" s="2">
        <f>B10</f>
        <v>970000</v>
      </c>
      <c r="D10" s="2">
        <f>D11</f>
        <v>450200.4</v>
      </c>
      <c r="E10" s="2">
        <f t="shared" si="1"/>
        <v>46.412412371134018</v>
      </c>
    </row>
    <row r="11" spans="1:5" x14ac:dyDescent="0.25">
      <c r="A11" s="1" t="s">
        <v>4</v>
      </c>
      <c r="B11" s="2">
        <f>SUM(B12:B33)</f>
        <v>970000</v>
      </c>
      <c r="C11" s="2">
        <f t="shared" ref="C11:C33" si="2">B11</f>
        <v>970000</v>
      </c>
      <c r="D11" s="2">
        <f>SUM(D12:D33)</f>
        <v>450200.4</v>
      </c>
      <c r="E11" s="2">
        <f t="shared" si="1"/>
        <v>46.412412371134018</v>
      </c>
    </row>
    <row r="12" spans="1:5" x14ac:dyDescent="0.25">
      <c r="A12" s="3" t="s">
        <v>42</v>
      </c>
      <c r="B12" s="4">
        <v>745000</v>
      </c>
      <c r="C12" s="4">
        <f t="shared" si="2"/>
        <v>745000</v>
      </c>
      <c r="D12" s="4">
        <v>339920.82</v>
      </c>
      <c r="E12" s="4">
        <f t="shared" si="1"/>
        <v>45.626955704697984</v>
      </c>
    </row>
    <row r="13" spans="1:5" x14ac:dyDescent="0.25">
      <c r="A13" s="3" t="s">
        <v>43</v>
      </c>
      <c r="B13" s="4">
        <v>20400</v>
      </c>
      <c r="C13" s="4">
        <f t="shared" si="2"/>
        <v>20400</v>
      </c>
      <c r="D13" s="4">
        <v>11103.6</v>
      </c>
      <c r="E13" s="4">
        <f t="shared" si="1"/>
        <v>54.429411764705883</v>
      </c>
    </row>
    <row r="14" spans="1:5" x14ac:dyDescent="0.25">
      <c r="A14" s="3" t="s">
        <v>44</v>
      </c>
      <c r="B14" s="4">
        <v>145000</v>
      </c>
      <c r="C14" s="4">
        <f t="shared" si="2"/>
        <v>145000</v>
      </c>
      <c r="D14" s="4">
        <v>56086.9</v>
      </c>
      <c r="E14" s="4">
        <f t="shared" si="1"/>
        <v>38.680620689655171</v>
      </c>
    </row>
    <row r="15" spans="1:5" x14ac:dyDescent="0.25">
      <c r="A15" s="3" t="s">
        <v>45</v>
      </c>
      <c r="B15" s="4">
        <v>1000</v>
      </c>
      <c r="C15" s="4">
        <f t="shared" si="2"/>
        <v>1000</v>
      </c>
      <c r="D15" s="4">
        <v>1000</v>
      </c>
      <c r="E15" s="4">
        <f t="shared" si="1"/>
        <v>100</v>
      </c>
    </row>
    <row r="16" spans="1:5" ht="26.25" x14ac:dyDescent="0.25">
      <c r="A16" s="3" t="s">
        <v>46</v>
      </c>
      <c r="B16" s="4">
        <v>30000</v>
      </c>
      <c r="C16" s="4">
        <f t="shared" si="2"/>
        <v>30000</v>
      </c>
      <c r="D16" s="4">
        <v>13489.08</v>
      </c>
      <c r="E16" s="4">
        <f t="shared" si="1"/>
        <v>44.9636</v>
      </c>
    </row>
    <row r="17" spans="1:5" x14ac:dyDescent="0.25">
      <c r="A17" s="3" t="s">
        <v>47</v>
      </c>
      <c r="B17" s="4">
        <v>500</v>
      </c>
      <c r="C17" s="4">
        <f t="shared" si="2"/>
        <v>500</v>
      </c>
      <c r="D17" s="4">
        <v>500</v>
      </c>
      <c r="E17" s="4">
        <f t="shared" si="1"/>
        <v>100</v>
      </c>
    </row>
    <row r="18" spans="1:5" x14ac:dyDescent="0.25">
      <c r="A18" s="3" t="s">
        <v>48</v>
      </c>
      <c r="B18" s="9">
        <v>500</v>
      </c>
      <c r="C18" s="4">
        <f t="shared" si="2"/>
        <v>500</v>
      </c>
      <c r="D18" s="4">
        <v>500</v>
      </c>
      <c r="E18" s="4">
        <f t="shared" si="1"/>
        <v>100</v>
      </c>
    </row>
    <row r="19" spans="1:5" x14ac:dyDescent="0.25">
      <c r="A19" s="3" t="s">
        <v>49</v>
      </c>
      <c r="B19" s="4">
        <v>10000</v>
      </c>
      <c r="C19" s="4">
        <f t="shared" si="2"/>
        <v>10000</v>
      </c>
      <c r="D19" s="4">
        <v>10000</v>
      </c>
      <c r="E19" s="4">
        <f t="shared" si="1"/>
        <v>100</v>
      </c>
    </row>
    <row r="20" spans="1:5" ht="26.25" x14ac:dyDescent="0.25">
      <c r="A20" s="3" t="s">
        <v>50</v>
      </c>
      <c r="B20" s="9">
        <v>1000</v>
      </c>
      <c r="C20" s="4">
        <f t="shared" si="2"/>
        <v>1000</v>
      </c>
      <c r="D20" s="4">
        <v>1000</v>
      </c>
      <c r="E20" s="4">
        <f t="shared" si="1"/>
        <v>100</v>
      </c>
    </row>
    <row r="21" spans="1:5" x14ac:dyDescent="0.25">
      <c r="A21" s="3" t="s">
        <v>51</v>
      </c>
      <c r="B21" s="9">
        <v>500</v>
      </c>
      <c r="C21" s="4">
        <f t="shared" si="2"/>
        <v>500</v>
      </c>
      <c r="D21" s="4">
        <v>500</v>
      </c>
      <c r="E21" s="4">
        <f t="shared" si="1"/>
        <v>100</v>
      </c>
    </row>
    <row r="22" spans="1:5" x14ac:dyDescent="0.25">
      <c r="A22" s="3" t="s">
        <v>125</v>
      </c>
      <c r="B22" s="9">
        <v>2000</v>
      </c>
      <c r="C22" s="4">
        <f t="shared" si="2"/>
        <v>2000</v>
      </c>
      <c r="D22" s="4">
        <v>2000</v>
      </c>
      <c r="E22" s="4">
        <f t="shared" si="1"/>
        <v>100</v>
      </c>
    </row>
    <row r="23" spans="1:5" x14ac:dyDescent="0.25">
      <c r="A23" s="3" t="s">
        <v>53</v>
      </c>
      <c r="B23" s="4">
        <v>4100</v>
      </c>
      <c r="C23" s="4">
        <f t="shared" si="2"/>
        <v>4100</v>
      </c>
      <c r="D23" s="4">
        <v>4100</v>
      </c>
      <c r="E23" s="4">
        <f t="shared" si="1"/>
        <v>100</v>
      </c>
    </row>
    <row r="24" spans="1:5" x14ac:dyDescent="0.25">
      <c r="A24" s="3" t="s">
        <v>54</v>
      </c>
      <c r="B24" s="4">
        <v>500</v>
      </c>
      <c r="C24" s="4">
        <f t="shared" si="2"/>
        <v>500</v>
      </c>
      <c r="D24" s="4">
        <v>500</v>
      </c>
      <c r="E24" s="4">
        <f t="shared" si="1"/>
        <v>100</v>
      </c>
    </row>
    <row r="25" spans="1:5" x14ac:dyDescent="0.25">
      <c r="A25" s="3" t="s">
        <v>55</v>
      </c>
      <c r="B25" s="4">
        <v>500</v>
      </c>
      <c r="C25" s="4">
        <f t="shared" si="2"/>
        <v>500</v>
      </c>
      <c r="D25" s="4">
        <v>500</v>
      </c>
      <c r="E25" s="4">
        <f t="shared" si="1"/>
        <v>100</v>
      </c>
    </row>
    <row r="26" spans="1:5" x14ac:dyDescent="0.25">
      <c r="A26" s="3" t="s">
        <v>56</v>
      </c>
      <c r="B26" s="9">
        <v>500</v>
      </c>
      <c r="C26" s="4">
        <f t="shared" si="2"/>
        <v>500</v>
      </c>
      <c r="D26" s="4">
        <v>500</v>
      </c>
      <c r="E26" s="4">
        <f t="shared" si="1"/>
        <v>100</v>
      </c>
    </row>
    <row r="27" spans="1:5" x14ac:dyDescent="0.25">
      <c r="A27" s="3" t="s">
        <v>57</v>
      </c>
      <c r="B27" s="4">
        <v>1000</v>
      </c>
      <c r="C27" s="4">
        <f t="shared" si="2"/>
        <v>1000</v>
      </c>
      <c r="D27" s="4">
        <v>1000</v>
      </c>
      <c r="E27" s="4">
        <f t="shared" si="1"/>
        <v>100</v>
      </c>
    </row>
    <row r="28" spans="1:5" x14ac:dyDescent="0.25">
      <c r="A28" s="3" t="s">
        <v>58</v>
      </c>
      <c r="B28" s="4">
        <v>500</v>
      </c>
      <c r="C28" s="4">
        <f t="shared" si="2"/>
        <v>500</v>
      </c>
      <c r="D28" s="4">
        <v>500</v>
      </c>
      <c r="E28" s="4">
        <f t="shared" si="1"/>
        <v>100</v>
      </c>
    </row>
    <row r="29" spans="1:5" x14ac:dyDescent="0.25">
      <c r="A29" s="3" t="s">
        <v>59</v>
      </c>
      <c r="B29" s="4">
        <v>3000</v>
      </c>
      <c r="C29" s="4">
        <f t="shared" si="2"/>
        <v>3000</v>
      </c>
      <c r="D29" s="4">
        <v>3000</v>
      </c>
      <c r="E29" s="4">
        <f t="shared" si="1"/>
        <v>100</v>
      </c>
    </row>
    <row r="30" spans="1:5" x14ac:dyDescent="0.25">
      <c r="A30" s="3" t="s">
        <v>65</v>
      </c>
      <c r="B30" s="4">
        <v>500</v>
      </c>
      <c r="C30" s="4">
        <f t="shared" si="2"/>
        <v>500</v>
      </c>
      <c r="D30" s="4">
        <v>500</v>
      </c>
      <c r="E30" s="4">
        <f t="shared" si="1"/>
        <v>100</v>
      </c>
    </row>
    <row r="31" spans="1:5" ht="26.25" x14ac:dyDescent="0.25">
      <c r="A31" s="3" t="s">
        <v>66</v>
      </c>
      <c r="B31" s="4">
        <v>1000</v>
      </c>
      <c r="C31" s="4">
        <f t="shared" si="2"/>
        <v>1000</v>
      </c>
      <c r="D31" s="4">
        <v>1000</v>
      </c>
      <c r="E31" s="4">
        <f t="shared" si="1"/>
        <v>100</v>
      </c>
    </row>
    <row r="32" spans="1:5" x14ac:dyDescent="0.25">
      <c r="A32" s="3" t="s">
        <v>60</v>
      </c>
      <c r="B32" s="4">
        <v>2000</v>
      </c>
      <c r="C32" s="4">
        <f t="shared" si="2"/>
        <v>2000</v>
      </c>
      <c r="D32" s="4">
        <v>2000</v>
      </c>
      <c r="E32" s="4">
        <f t="shared" si="1"/>
        <v>100</v>
      </c>
    </row>
    <row r="33" spans="1:8" x14ac:dyDescent="0.25">
      <c r="A33" s="3" t="s">
        <v>61</v>
      </c>
      <c r="B33" s="9">
        <v>500</v>
      </c>
      <c r="C33" s="4">
        <f t="shared" si="2"/>
        <v>500</v>
      </c>
      <c r="D33" s="4">
        <v>500</v>
      </c>
      <c r="E33" s="4">
        <f t="shared" si="1"/>
        <v>100</v>
      </c>
    </row>
    <row r="34" spans="1:8" ht="26.25" x14ac:dyDescent="0.25">
      <c r="A34" s="6" t="s">
        <v>7</v>
      </c>
      <c r="B34" s="8">
        <f>B35+B75+B88</f>
        <v>831659</v>
      </c>
      <c r="C34" s="8">
        <f>B34</f>
        <v>831659</v>
      </c>
      <c r="D34" s="8">
        <f>D35+D75+D89+D105+D126+D131</f>
        <v>415186.97000000003</v>
      </c>
      <c r="E34" s="8">
        <f t="shared" si="1"/>
        <v>49.92274117156191</v>
      </c>
    </row>
    <row r="35" spans="1:8" x14ac:dyDescent="0.25">
      <c r="A35" s="1" t="s">
        <v>8</v>
      </c>
      <c r="B35" s="2">
        <f>B36</f>
        <v>477016</v>
      </c>
      <c r="C35" s="2">
        <f>C36</f>
        <v>477016</v>
      </c>
      <c r="D35" s="2">
        <f>D36</f>
        <v>246510.41999999998</v>
      </c>
      <c r="E35" s="2">
        <f t="shared" si="1"/>
        <v>51.67759991279118</v>
      </c>
    </row>
    <row r="36" spans="1:8" x14ac:dyDescent="0.25">
      <c r="A36" s="1" t="s">
        <v>9</v>
      </c>
      <c r="B36" s="2">
        <f>SUM(B37:B74)</f>
        <v>477016</v>
      </c>
      <c r="C36" s="2">
        <f>SUM(C37:C74)</f>
        <v>477016</v>
      </c>
      <c r="D36" s="2">
        <f>SUM(D37:D74)</f>
        <v>246510.41999999998</v>
      </c>
      <c r="E36" s="2">
        <f t="shared" si="1"/>
        <v>51.67759991279118</v>
      </c>
    </row>
    <row r="37" spans="1:8" x14ac:dyDescent="0.25">
      <c r="A37" s="3" t="s">
        <v>42</v>
      </c>
      <c r="B37" s="4">
        <v>200266</v>
      </c>
      <c r="C37" s="4">
        <f>B37</f>
        <v>200266</v>
      </c>
      <c r="D37" s="4">
        <v>96294.99</v>
      </c>
      <c r="E37" s="4">
        <f t="shared" si="1"/>
        <v>48.083543886630785</v>
      </c>
      <c r="H37" s="50"/>
    </row>
    <row r="38" spans="1:8" x14ac:dyDescent="0.25">
      <c r="A38" s="3" t="s">
        <v>43</v>
      </c>
      <c r="B38" s="4">
        <v>9500</v>
      </c>
      <c r="C38" s="4">
        <f t="shared" ref="C38:C74" si="3">B38</f>
        <v>9500</v>
      </c>
      <c r="D38" s="4">
        <v>3621.44</v>
      </c>
      <c r="E38" s="4">
        <f t="shared" si="1"/>
        <v>38.120421052631585</v>
      </c>
    </row>
    <row r="39" spans="1:8" x14ac:dyDescent="0.25">
      <c r="A39" s="3" t="s">
        <v>44</v>
      </c>
      <c r="B39" s="4">
        <v>33050</v>
      </c>
      <c r="C39" s="4">
        <f t="shared" si="3"/>
        <v>33050</v>
      </c>
      <c r="D39" s="4">
        <v>17984.32</v>
      </c>
      <c r="E39" s="4">
        <f t="shared" si="1"/>
        <v>54.415491679273828</v>
      </c>
    </row>
    <row r="40" spans="1:8" x14ac:dyDescent="0.25">
      <c r="A40" s="3" t="s">
        <v>45</v>
      </c>
      <c r="B40" s="4">
        <v>5000</v>
      </c>
      <c r="C40" s="4">
        <f t="shared" si="3"/>
        <v>5000</v>
      </c>
      <c r="D40" s="4">
        <v>1865.07</v>
      </c>
      <c r="E40" s="4">
        <f>+D40/C40*100</f>
        <v>37.301400000000001</v>
      </c>
    </row>
    <row r="41" spans="1:8" ht="26.25" x14ac:dyDescent="0.25">
      <c r="A41" s="3" t="s">
        <v>46</v>
      </c>
      <c r="B41" s="4">
        <v>10800</v>
      </c>
      <c r="C41" s="4">
        <f t="shared" si="3"/>
        <v>10800</v>
      </c>
      <c r="D41" s="4">
        <v>2951.42</v>
      </c>
      <c r="E41" s="4">
        <f t="shared" si="1"/>
        <v>27.327962962962964</v>
      </c>
    </row>
    <row r="42" spans="1:8" x14ac:dyDescent="0.25">
      <c r="A42" s="3" t="s">
        <v>47</v>
      </c>
      <c r="B42" s="4">
        <v>3000</v>
      </c>
      <c r="C42" s="4">
        <f t="shared" si="3"/>
        <v>3000</v>
      </c>
      <c r="D42" s="9">
        <v>916</v>
      </c>
      <c r="E42" s="4">
        <f t="shared" si="1"/>
        <v>30.533333333333335</v>
      </c>
    </row>
    <row r="43" spans="1:8" x14ac:dyDescent="0.25">
      <c r="A43" s="3" t="s">
        <v>48</v>
      </c>
      <c r="B43" s="4">
        <v>10000</v>
      </c>
      <c r="C43" s="4">
        <f t="shared" si="3"/>
        <v>10000</v>
      </c>
      <c r="D43" s="4">
        <v>3587.02</v>
      </c>
      <c r="E43" s="4">
        <f t="shared" si="1"/>
        <v>35.870200000000004</v>
      </c>
    </row>
    <row r="44" spans="1:8" x14ac:dyDescent="0.25">
      <c r="A44" s="3" t="s">
        <v>63</v>
      </c>
      <c r="B44" s="4">
        <v>10000</v>
      </c>
      <c r="C44" s="4">
        <f t="shared" si="3"/>
        <v>10000</v>
      </c>
      <c r="D44" s="4">
        <v>16547.509999999998</v>
      </c>
      <c r="E44" s="4">
        <f t="shared" si="1"/>
        <v>165.4751</v>
      </c>
    </row>
    <row r="45" spans="1:8" x14ac:dyDescent="0.25">
      <c r="A45" s="3" t="s">
        <v>49</v>
      </c>
      <c r="B45" s="4">
        <v>20000</v>
      </c>
      <c r="C45" s="4">
        <f t="shared" si="3"/>
        <v>20000</v>
      </c>
      <c r="D45" s="4">
        <v>13032.14</v>
      </c>
      <c r="E45" s="4">
        <f t="shared" si="1"/>
        <v>65.160699999999991</v>
      </c>
    </row>
    <row r="46" spans="1:8" ht="26.25" x14ac:dyDescent="0.25">
      <c r="A46" s="3" t="s">
        <v>50</v>
      </c>
      <c r="B46" s="4">
        <v>7000</v>
      </c>
      <c r="C46" s="4">
        <f t="shared" si="3"/>
        <v>7000</v>
      </c>
      <c r="D46" s="9">
        <v>884.44</v>
      </c>
      <c r="E46" s="4">
        <f t="shared" si="1"/>
        <v>12.634857142857145</v>
      </c>
    </row>
    <row r="47" spans="1:8" x14ac:dyDescent="0.25">
      <c r="A47" s="3" t="s">
        <v>126</v>
      </c>
      <c r="B47" s="4">
        <v>3000</v>
      </c>
      <c r="C47" s="4">
        <f t="shared" si="3"/>
        <v>3000</v>
      </c>
      <c r="D47" s="9">
        <v>612.96</v>
      </c>
      <c r="E47" s="4">
        <f t="shared" si="1"/>
        <v>20.431999999999999</v>
      </c>
    </row>
    <row r="48" spans="1:8" x14ac:dyDescent="0.25">
      <c r="A48" s="3" t="s">
        <v>51</v>
      </c>
      <c r="B48" s="4">
        <v>6000</v>
      </c>
      <c r="C48" s="4">
        <f t="shared" si="3"/>
        <v>6000</v>
      </c>
      <c r="D48" s="9">
        <v>21.17</v>
      </c>
      <c r="E48" s="4">
        <f t="shared" si="1"/>
        <v>0.35283333333333333</v>
      </c>
    </row>
    <row r="49" spans="1:5" x14ac:dyDescent="0.25">
      <c r="A49" s="3" t="s">
        <v>125</v>
      </c>
      <c r="B49" s="4">
        <v>10000</v>
      </c>
      <c r="C49" s="4">
        <f t="shared" si="3"/>
        <v>10000</v>
      </c>
      <c r="D49" s="4">
        <v>3045.08</v>
      </c>
      <c r="E49" s="4">
        <f t="shared" si="1"/>
        <v>30.450800000000001</v>
      </c>
    </row>
    <row r="50" spans="1:5" x14ac:dyDescent="0.25">
      <c r="A50" s="3" t="s">
        <v>53</v>
      </c>
      <c r="B50" s="4">
        <v>27000</v>
      </c>
      <c r="C50" s="4">
        <f t="shared" si="3"/>
        <v>27000</v>
      </c>
      <c r="D50" s="4">
        <v>24401.05</v>
      </c>
      <c r="E50" s="4">
        <f t="shared" si="1"/>
        <v>90.374259259259262</v>
      </c>
    </row>
    <row r="51" spans="1:5" x14ac:dyDescent="0.25">
      <c r="A51" s="3" t="s">
        <v>54</v>
      </c>
      <c r="B51" s="4">
        <v>3000</v>
      </c>
      <c r="C51" s="4">
        <v>3000</v>
      </c>
      <c r="D51" s="4">
        <v>2303.44</v>
      </c>
      <c r="E51" s="4">
        <f t="shared" si="1"/>
        <v>76.781333333333336</v>
      </c>
    </row>
    <row r="52" spans="1:5" x14ac:dyDescent="0.25">
      <c r="A52" s="3" t="s">
        <v>55</v>
      </c>
      <c r="B52" s="4">
        <v>4000</v>
      </c>
      <c r="C52" s="4">
        <f t="shared" si="3"/>
        <v>4000</v>
      </c>
      <c r="D52" s="4">
        <v>2161.13</v>
      </c>
      <c r="E52" s="4">
        <f t="shared" si="1"/>
        <v>54.02825</v>
      </c>
    </row>
    <row r="53" spans="1:5" x14ac:dyDescent="0.25">
      <c r="A53" s="3" t="s">
        <v>56</v>
      </c>
      <c r="B53" s="4">
        <v>4000</v>
      </c>
      <c r="C53" s="4">
        <f t="shared" si="3"/>
        <v>4000</v>
      </c>
      <c r="D53" s="4">
        <v>2863.79</v>
      </c>
      <c r="E53" s="4">
        <f t="shared" si="1"/>
        <v>71.594749999999991</v>
      </c>
    </row>
    <row r="54" spans="1:5" x14ac:dyDescent="0.25">
      <c r="A54" s="3" t="s">
        <v>57</v>
      </c>
      <c r="B54" s="4">
        <v>4000</v>
      </c>
      <c r="C54" s="4">
        <f t="shared" si="3"/>
        <v>4000</v>
      </c>
      <c r="D54" s="9">
        <v>55.78</v>
      </c>
      <c r="E54" s="4">
        <f t="shared" si="1"/>
        <v>1.3945000000000001</v>
      </c>
    </row>
    <row r="55" spans="1:5" x14ac:dyDescent="0.25">
      <c r="A55" s="3" t="s">
        <v>58</v>
      </c>
      <c r="B55" s="4">
        <v>10000</v>
      </c>
      <c r="C55" s="4">
        <f t="shared" si="3"/>
        <v>10000</v>
      </c>
      <c r="D55" s="4">
        <v>4957.8</v>
      </c>
      <c r="E55" s="4">
        <f t="shared" si="1"/>
        <v>49.578000000000003</v>
      </c>
    </row>
    <row r="56" spans="1:5" x14ac:dyDescent="0.25">
      <c r="A56" s="3" t="s">
        <v>59</v>
      </c>
      <c r="B56" s="4">
        <v>17000</v>
      </c>
      <c r="C56" s="4">
        <f t="shared" si="3"/>
        <v>17000</v>
      </c>
      <c r="D56" s="4">
        <v>4953.8999999999996</v>
      </c>
      <c r="E56" s="4">
        <f t="shared" si="1"/>
        <v>29.140588235294118</v>
      </c>
    </row>
    <row r="57" spans="1:5" x14ac:dyDescent="0.25">
      <c r="A57" s="3" t="s">
        <v>65</v>
      </c>
      <c r="B57" s="4">
        <v>12000</v>
      </c>
      <c r="C57" s="4">
        <f t="shared" si="3"/>
        <v>12000</v>
      </c>
      <c r="D57" s="4">
        <v>11938.56</v>
      </c>
      <c r="E57" s="4">
        <f t="shared" si="1"/>
        <v>99.488</v>
      </c>
    </row>
    <row r="58" spans="1:5" ht="26.25" x14ac:dyDescent="0.25">
      <c r="A58" s="3" t="s">
        <v>66</v>
      </c>
      <c r="B58" s="4">
        <v>5000</v>
      </c>
      <c r="C58" s="4">
        <f t="shared" si="3"/>
        <v>5000</v>
      </c>
      <c r="D58" s="4">
        <v>1776.66</v>
      </c>
      <c r="E58" s="4">
        <f t="shared" si="1"/>
        <v>35.533200000000001</v>
      </c>
    </row>
    <row r="59" spans="1:5" x14ac:dyDescent="0.25">
      <c r="A59" s="3" t="s">
        <v>60</v>
      </c>
      <c r="B59" s="4">
        <v>16000</v>
      </c>
      <c r="C59" s="4">
        <f t="shared" si="3"/>
        <v>16000</v>
      </c>
      <c r="D59" s="4">
        <v>10431.83</v>
      </c>
      <c r="E59" s="4">
        <f t="shared" si="1"/>
        <v>65.1989375</v>
      </c>
    </row>
    <row r="60" spans="1:5" x14ac:dyDescent="0.25">
      <c r="A60" s="3" t="s">
        <v>67</v>
      </c>
      <c r="B60" s="4">
        <v>3000</v>
      </c>
      <c r="C60" s="4">
        <f t="shared" si="3"/>
        <v>3000</v>
      </c>
      <c r="D60" s="4">
        <v>2593.0100000000002</v>
      </c>
      <c r="E60" s="4">
        <f t="shared" si="1"/>
        <v>86.433666666666682</v>
      </c>
    </row>
    <row r="61" spans="1:5" x14ac:dyDescent="0.25">
      <c r="A61" s="3" t="s">
        <v>127</v>
      </c>
      <c r="B61" s="4">
        <v>1100</v>
      </c>
      <c r="C61" s="4">
        <f t="shared" si="3"/>
        <v>1100</v>
      </c>
      <c r="D61" s="4">
        <v>1134</v>
      </c>
      <c r="E61" s="4">
        <f t="shared" si="1"/>
        <v>103.09090909090909</v>
      </c>
    </row>
    <row r="62" spans="1:5" x14ac:dyDescent="0.25">
      <c r="A62" s="3" t="s">
        <v>69</v>
      </c>
      <c r="B62" s="4">
        <v>14000</v>
      </c>
      <c r="C62" s="4">
        <f t="shared" si="3"/>
        <v>14000</v>
      </c>
      <c r="D62" s="4">
        <v>12307.45</v>
      </c>
      <c r="E62" s="4">
        <f t="shared" si="1"/>
        <v>87.910357142857137</v>
      </c>
    </row>
    <row r="63" spans="1:5" x14ac:dyDescent="0.25">
      <c r="A63" s="3" t="s">
        <v>70</v>
      </c>
      <c r="B63" s="4">
        <v>2000</v>
      </c>
      <c r="C63" s="4">
        <f t="shared" si="3"/>
        <v>2000</v>
      </c>
      <c r="D63" s="9">
        <v>323</v>
      </c>
      <c r="E63" s="4">
        <f t="shared" si="1"/>
        <v>16.150000000000002</v>
      </c>
    </row>
    <row r="64" spans="1:5" x14ac:dyDescent="0.25">
      <c r="A64" s="3" t="s">
        <v>61</v>
      </c>
      <c r="B64" s="4">
        <v>1500</v>
      </c>
      <c r="C64" s="4">
        <f t="shared" si="3"/>
        <v>1500</v>
      </c>
      <c r="D64" s="9">
        <v>358.58</v>
      </c>
      <c r="E64" s="4">
        <f t="shared" si="1"/>
        <v>23.905333333333331</v>
      </c>
    </row>
    <row r="65" spans="1:5" ht="26.25" x14ac:dyDescent="0.25">
      <c r="A65" s="3" t="s">
        <v>71</v>
      </c>
      <c r="B65" s="9">
        <v>100</v>
      </c>
      <c r="C65" s="4">
        <f t="shared" si="3"/>
        <v>100</v>
      </c>
      <c r="D65" s="5"/>
      <c r="E65" s="4">
        <f t="shared" si="1"/>
        <v>0</v>
      </c>
    </row>
    <row r="66" spans="1:5" x14ac:dyDescent="0.25">
      <c r="A66" s="3" t="s">
        <v>62</v>
      </c>
      <c r="B66" s="9">
        <v>100</v>
      </c>
      <c r="C66" s="4">
        <f t="shared" si="3"/>
        <v>100</v>
      </c>
      <c r="D66" s="9">
        <v>0.6</v>
      </c>
      <c r="E66" s="4">
        <f t="shared" si="1"/>
        <v>0.6</v>
      </c>
    </row>
    <row r="67" spans="1:5" x14ac:dyDescent="0.25">
      <c r="A67" s="3" t="s">
        <v>72</v>
      </c>
      <c r="B67" s="4">
        <v>2000</v>
      </c>
      <c r="C67" s="4">
        <f t="shared" si="3"/>
        <v>2000</v>
      </c>
      <c r="D67" s="4">
        <v>1768.86</v>
      </c>
      <c r="E67" s="4">
        <f t="shared" si="1"/>
        <v>88.442999999999998</v>
      </c>
    </row>
    <row r="68" spans="1:5" ht="26.25" x14ac:dyDescent="0.25">
      <c r="A68" s="3" t="s">
        <v>73</v>
      </c>
      <c r="B68" s="4">
        <v>9000</v>
      </c>
      <c r="C68" s="4">
        <f t="shared" si="3"/>
        <v>9000</v>
      </c>
      <c r="D68" s="9">
        <v>13.19</v>
      </c>
      <c r="E68" s="4">
        <f t="shared" si="1"/>
        <v>0.14655555555555555</v>
      </c>
    </row>
    <row r="69" spans="1:5" x14ac:dyDescent="0.25">
      <c r="A69" s="3" t="s">
        <v>128</v>
      </c>
      <c r="B69" s="4">
        <v>5000</v>
      </c>
      <c r="C69" s="4">
        <f t="shared" si="3"/>
        <v>5000</v>
      </c>
      <c r="D69" s="5"/>
      <c r="E69" s="4">
        <f t="shared" si="1"/>
        <v>0</v>
      </c>
    </row>
    <row r="70" spans="1:5" x14ac:dyDescent="0.25">
      <c r="A70" s="3" t="s">
        <v>78</v>
      </c>
      <c r="B70" s="4">
        <v>1100</v>
      </c>
      <c r="C70" s="4">
        <f t="shared" si="3"/>
        <v>1100</v>
      </c>
      <c r="D70" s="5"/>
      <c r="E70" s="4">
        <f t="shared" si="1"/>
        <v>0</v>
      </c>
    </row>
    <row r="71" spans="1:5" x14ac:dyDescent="0.25">
      <c r="A71" s="3" t="s">
        <v>74</v>
      </c>
      <c r="B71" s="4">
        <v>2000</v>
      </c>
      <c r="C71" s="4">
        <f t="shared" si="3"/>
        <v>2000</v>
      </c>
      <c r="D71" s="9">
        <v>113.99</v>
      </c>
      <c r="E71" s="4">
        <f t="shared" si="1"/>
        <v>5.6994999999999996</v>
      </c>
    </row>
    <row r="72" spans="1:5" x14ac:dyDescent="0.25">
      <c r="A72" s="3" t="s">
        <v>75</v>
      </c>
      <c r="B72" s="9">
        <v>500</v>
      </c>
      <c r="C72" s="4">
        <f t="shared" si="3"/>
        <v>500</v>
      </c>
      <c r="D72" s="9">
        <v>208</v>
      </c>
      <c r="E72" s="4">
        <f t="shared" si="1"/>
        <v>41.6</v>
      </c>
    </row>
    <row r="73" spans="1:5" x14ac:dyDescent="0.25">
      <c r="A73" s="3" t="s">
        <v>129</v>
      </c>
      <c r="B73" s="4">
        <v>1000</v>
      </c>
      <c r="C73" s="4">
        <f t="shared" si="3"/>
        <v>1000</v>
      </c>
      <c r="D73" s="5"/>
      <c r="E73" s="4">
        <f t="shared" si="1"/>
        <v>0</v>
      </c>
    </row>
    <row r="74" spans="1:5" x14ac:dyDescent="0.25">
      <c r="A74" s="3" t="s">
        <v>76</v>
      </c>
      <c r="B74" s="4">
        <v>5000</v>
      </c>
      <c r="C74" s="4">
        <f t="shared" si="3"/>
        <v>5000</v>
      </c>
      <c r="D74" s="9">
        <v>482.24</v>
      </c>
      <c r="E74" s="4">
        <f t="shared" si="1"/>
        <v>9.6448</v>
      </c>
    </row>
    <row r="75" spans="1:5" x14ac:dyDescent="0.25">
      <c r="A75" s="1" t="s">
        <v>13</v>
      </c>
      <c r="B75" s="2">
        <f>B76</f>
        <v>27200</v>
      </c>
      <c r="C75" s="2">
        <f>C76</f>
        <v>27200</v>
      </c>
      <c r="D75" s="2">
        <f>D76</f>
        <v>42940.450000000004</v>
      </c>
      <c r="E75" s="2">
        <f t="shared" si="1"/>
        <v>157.86930147058825</v>
      </c>
    </row>
    <row r="76" spans="1:5" x14ac:dyDescent="0.25">
      <c r="A76" s="1" t="s">
        <v>14</v>
      </c>
      <c r="B76" s="2">
        <f>SUM(B77:B87)</f>
        <v>27200</v>
      </c>
      <c r="C76" s="2">
        <f>SUM(C77:C87)</f>
        <v>27200</v>
      </c>
      <c r="D76" s="2">
        <f>SUM(D77:D87)</f>
        <v>42940.450000000004</v>
      </c>
      <c r="E76" s="2">
        <f t="shared" ref="E76:E105" si="4">+D76/C76*100</f>
        <v>157.86930147058825</v>
      </c>
    </row>
    <row r="77" spans="1:5" x14ac:dyDescent="0.25">
      <c r="A77" s="3" t="s">
        <v>63</v>
      </c>
      <c r="B77" s="4">
        <v>8000</v>
      </c>
      <c r="C77" s="4">
        <f>B77</f>
        <v>8000</v>
      </c>
      <c r="D77" s="73">
        <v>2265.83</v>
      </c>
      <c r="E77" s="4">
        <f t="shared" si="4"/>
        <v>28.322874999999996</v>
      </c>
    </row>
    <row r="78" spans="1:5" x14ac:dyDescent="0.25">
      <c r="A78" s="3" t="s">
        <v>49</v>
      </c>
      <c r="B78" s="4">
        <v>2500</v>
      </c>
      <c r="C78" s="4">
        <f t="shared" ref="C78:C87" si="5">B78</f>
        <v>2500</v>
      </c>
      <c r="D78" s="73">
        <v>2612.06</v>
      </c>
      <c r="E78" s="4">
        <f t="shared" si="4"/>
        <v>104.4824</v>
      </c>
    </row>
    <row r="79" spans="1:5" ht="26.25" x14ac:dyDescent="0.25">
      <c r="A79" s="3" t="s">
        <v>50</v>
      </c>
      <c r="B79" s="4">
        <v>2000</v>
      </c>
      <c r="C79" s="4">
        <f t="shared" si="5"/>
        <v>2000</v>
      </c>
      <c r="D79" s="73">
        <v>558.9</v>
      </c>
      <c r="E79" s="4">
        <f t="shared" si="4"/>
        <v>27.944999999999997</v>
      </c>
    </row>
    <row r="80" spans="1:5" x14ac:dyDescent="0.25">
      <c r="A80" s="3" t="s">
        <v>125</v>
      </c>
      <c r="B80" s="9">
        <v>500</v>
      </c>
      <c r="C80" s="4">
        <f t="shared" si="5"/>
        <v>500</v>
      </c>
      <c r="D80" s="73">
        <v>280.26</v>
      </c>
      <c r="E80" s="4">
        <f t="shared" si="4"/>
        <v>56.052</v>
      </c>
    </row>
    <row r="81" spans="1:5" x14ac:dyDescent="0.25">
      <c r="A81" s="3" t="s">
        <v>53</v>
      </c>
      <c r="B81" s="4">
        <v>4000</v>
      </c>
      <c r="C81" s="4">
        <f t="shared" si="5"/>
        <v>4000</v>
      </c>
      <c r="D81" s="73">
        <v>9899.67</v>
      </c>
      <c r="E81" s="4">
        <f t="shared" si="4"/>
        <v>247.49175000000002</v>
      </c>
    </row>
    <row r="82" spans="1:5" x14ac:dyDescent="0.25">
      <c r="A82" s="3" t="s">
        <v>54</v>
      </c>
      <c r="B82" s="4">
        <v>2000</v>
      </c>
      <c r="C82" s="4">
        <f t="shared" si="5"/>
        <v>2000</v>
      </c>
      <c r="D82" s="73"/>
      <c r="E82" s="4">
        <f t="shared" si="4"/>
        <v>0</v>
      </c>
    </row>
    <row r="83" spans="1:5" x14ac:dyDescent="0.25">
      <c r="A83" s="3" t="s">
        <v>58</v>
      </c>
      <c r="B83" s="4">
        <v>5000</v>
      </c>
      <c r="C83" s="4">
        <f t="shared" si="5"/>
        <v>5000</v>
      </c>
      <c r="D83" s="73">
        <v>26789.18</v>
      </c>
      <c r="E83" s="4">
        <f t="shared" si="4"/>
        <v>535.78359999999998</v>
      </c>
    </row>
    <row r="84" spans="1:5" x14ac:dyDescent="0.25">
      <c r="A84" s="3" t="s">
        <v>60</v>
      </c>
      <c r="B84" s="4">
        <v>1000</v>
      </c>
      <c r="C84" s="4">
        <f t="shared" si="5"/>
        <v>1000</v>
      </c>
      <c r="D84" s="73">
        <v>400</v>
      </c>
      <c r="E84" s="4">
        <f t="shared" si="4"/>
        <v>40</v>
      </c>
    </row>
    <row r="85" spans="1:5" x14ac:dyDescent="0.25">
      <c r="A85" s="3" t="s">
        <v>67</v>
      </c>
      <c r="B85" s="9">
        <v>200</v>
      </c>
      <c r="C85" s="4">
        <f t="shared" si="5"/>
        <v>200</v>
      </c>
      <c r="D85" s="73">
        <v>55</v>
      </c>
      <c r="E85" s="4">
        <f t="shared" si="4"/>
        <v>27.500000000000004</v>
      </c>
    </row>
    <row r="86" spans="1:5" x14ac:dyDescent="0.25">
      <c r="A86" s="3" t="s">
        <v>70</v>
      </c>
      <c r="B86" s="5"/>
      <c r="C86" s="4">
        <f t="shared" si="5"/>
        <v>0</v>
      </c>
      <c r="D86" s="73">
        <v>70</v>
      </c>
      <c r="E86" s="4">
        <v>0</v>
      </c>
    </row>
    <row r="87" spans="1:5" ht="26.25" x14ac:dyDescent="0.25">
      <c r="A87" s="3" t="s">
        <v>73</v>
      </c>
      <c r="B87" s="4">
        <v>2000</v>
      </c>
      <c r="C87" s="4">
        <f t="shared" si="5"/>
        <v>2000</v>
      </c>
      <c r="D87" s="73">
        <v>9.5500000000000007</v>
      </c>
      <c r="E87" s="4">
        <f t="shared" si="4"/>
        <v>0.47750000000000004</v>
      </c>
    </row>
    <row r="88" spans="1:5" x14ac:dyDescent="0.25">
      <c r="A88" s="1" t="s">
        <v>17</v>
      </c>
      <c r="B88" s="2">
        <f>B89+B105</f>
        <v>327443</v>
      </c>
      <c r="C88" s="2">
        <f>B88</f>
        <v>327443</v>
      </c>
      <c r="D88" s="2">
        <f>D89+D105</f>
        <v>125350.05000000002</v>
      </c>
      <c r="E88" s="2">
        <f t="shared" si="4"/>
        <v>38.281487159597248</v>
      </c>
    </row>
    <row r="89" spans="1:5" x14ac:dyDescent="0.25">
      <c r="A89" s="1" t="s">
        <v>18</v>
      </c>
      <c r="B89" s="2">
        <f>SUM(B90:B104)</f>
        <v>81849</v>
      </c>
      <c r="C89" s="2">
        <f>B89</f>
        <v>81849</v>
      </c>
      <c r="D89" s="2">
        <f>SUM(D90:D104)</f>
        <v>34816.020000000011</v>
      </c>
      <c r="E89" s="2">
        <f t="shared" si="4"/>
        <v>42.536891104350708</v>
      </c>
    </row>
    <row r="90" spans="1:5" x14ac:dyDescent="0.25">
      <c r="A90" s="3" t="s">
        <v>42</v>
      </c>
      <c r="B90" s="4">
        <v>27429</v>
      </c>
      <c r="C90" s="4">
        <v>27429</v>
      </c>
      <c r="D90" s="4">
        <v>12509.51</v>
      </c>
      <c r="E90" s="4">
        <f t="shared" si="4"/>
        <v>45.606875934230196</v>
      </c>
    </row>
    <row r="91" spans="1:5" x14ac:dyDescent="0.25">
      <c r="A91" s="3" t="s">
        <v>43</v>
      </c>
      <c r="B91" s="9">
        <v>1200</v>
      </c>
      <c r="C91" s="9">
        <v>1200</v>
      </c>
      <c r="D91" s="9">
        <v>700</v>
      </c>
      <c r="E91" s="4">
        <f t="shared" si="4"/>
        <v>58.333333333333336</v>
      </c>
    </row>
    <row r="92" spans="1:5" x14ac:dyDescent="0.25">
      <c r="A92" s="3" t="s">
        <v>44</v>
      </c>
      <c r="B92" s="4">
        <v>4526</v>
      </c>
      <c r="C92" s="4">
        <v>4526</v>
      </c>
      <c r="D92" s="4">
        <v>2064.08</v>
      </c>
      <c r="E92" s="4">
        <f t="shared" si="4"/>
        <v>45.604949182501102</v>
      </c>
    </row>
    <row r="93" spans="1:5" x14ac:dyDescent="0.25">
      <c r="A93" s="3" t="s">
        <v>45</v>
      </c>
      <c r="B93" s="4">
        <v>5143</v>
      </c>
      <c r="C93" s="4">
        <v>5143</v>
      </c>
      <c r="D93" s="4">
        <v>1246.7</v>
      </c>
      <c r="E93" s="4">
        <f t="shared" si="4"/>
        <v>24.240715535679566</v>
      </c>
    </row>
    <row r="94" spans="1:5" ht="26.25" x14ac:dyDescent="0.25">
      <c r="A94" s="3" t="s">
        <v>46</v>
      </c>
      <c r="B94" s="4">
        <v>3890</v>
      </c>
      <c r="C94" s="4">
        <v>3890</v>
      </c>
      <c r="D94" s="4">
        <v>1104.81</v>
      </c>
      <c r="E94" s="4">
        <f t="shared" si="4"/>
        <v>28.401285347043697</v>
      </c>
    </row>
    <row r="95" spans="1:5" x14ac:dyDescent="0.25">
      <c r="A95" s="3" t="s">
        <v>47</v>
      </c>
      <c r="B95" s="4">
        <v>775</v>
      </c>
      <c r="C95" s="4">
        <v>775</v>
      </c>
      <c r="D95" s="4">
        <v>0</v>
      </c>
      <c r="E95" s="4">
        <f t="shared" si="4"/>
        <v>0</v>
      </c>
    </row>
    <row r="96" spans="1:5" x14ac:dyDescent="0.25">
      <c r="A96" s="3" t="s">
        <v>48</v>
      </c>
      <c r="B96" s="4">
        <v>1164</v>
      </c>
      <c r="C96" s="4">
        <v>1164</v>
      </c>
      <c r="D96" s="4">
        <v>0</v>
      </c>
      <c r="E96" s="4">
        <f t="shared" si="4"/>
        <v>0</v>
      </c>
    </row>
    <row r="97" spans="1:5" x14ac:dyDescent="0.25">
      <c r="A97" s="3" t="s">
        <v>49</v>
      </c>
      <c r="B97" s="9">
        <v>2000</v>
      </c>
      <c r="C97" s="9">
        <v>2000</v>
      </c>
      <c r="D97" s="9">
        <v>138.83000000000001</v>
      </c>
      <c r="E97" s="4">
        <f t="shared" si="4"/>
        <v>6.9415000000000004</v>
      </c>
    </row>
    <row r="98" spans="1:5" ht="26.25" x14ac:dyDescent="0.25">
      <c r="A98" s="3" t="s">
        <v>50</v>
      </c>
      <c r="B98" s="4"/>
      <c r="C98" s="4"/>
      <c r="D98" s="4">
        <v>85.15</v>
      </c>
      <c r="E98" s="4">
        <v>0</v>
      </c>
    </row>
    <row r="99" spans="1:5" x14ac:dyDescent="0.25">
      <c r="A99" s="3" t="s">
        <v>125</v>
      </c>
      <c r="B99" s="4">
        <v>1000</v>
      </c>
      <c r="C99" s="4">
        <v>1000</v>
      </c>
      <c r="D99" s="4">
        <v>0</v>
      </c>
      <c r="E99" s="4">
        <f t="shared" si="4"/>
        <v>0</v>
      </c>
    </row>
    <row r="100" spans="1:5" x14ac:dyDescent="0.25">
      <c r="A100" s="3" t="s">
        <v>54</v>
      </c>
      <c r="B100" s="9">
        <v>5000</v>
      </c>
      <c r="C100" s="9">
        <v>5000</v>
      </c>
      <c r="D100" s="9">
        <v>0</v>
      </c>
      <c r="E100" s="4">
        <f t="shared" si="4"/>
        <v>0</v>
      </c>
    </row>
    <row r="101" spans="1:5" x14ac:dyDescent="0.25">
      <c r="A101" s="3" t="s">
        <v>57</v>
      </c>
      <c r="B101" s="4">
        <v>12500</v>
      </c>
      <c r="C101" s="4">
        <v>12500</v>
      </c>
      <c r="D101" s="4">
        <v>0</v>
      </c>
      <c r="E101" s="4">
        <f t="shared" si="4"/>
        <v>0</v>
      </c>
    </row>
    <row r="102" spans="1:5" x14ac:dyDescent="0.25">
      <c r="A102" s="3" t="s">
        <v>58</v>
      </c>
      <c r="B102" s="4">
        <v>15000</v>
      </c>
      <c r="C102" s="4">
        <v>15000</v>
      </c>
      <c r="D102" s="4">
        <v>16535.400000000001</v>
      </c>
      <c r="E102" s="4">
        <f t="shared" si="4"/>
        <v>110.236</v>
      </c>
    </row>
    <row r="103" spans="1:5" x14ac:dyDescent="0.25">
      <c r="A103" s="3" t="s">
        <v>67</v>
      </c>
      <c r="B103" s="4">
        <v>2072</v>
      </c>
      <c r="C103" s="4">
        <v>2072</v>
      </c>
      <c r="D103" s="4">
        <v>431.54</v>
      </c>
      <c r="E103" s="4">
        <f t="shared" si="4"/>
        <v>20.82722007722008</v>
      </c>
    </row>
    <row r="104" spans="1:5" x14ac:dyDescent="0.25">
      <c r="A104" s="3" t="s">
        <v>70</v>
      </c>
      <c r="B104" s="4">
        <v>150</v>
      </c>
      <c r="C104" s="4">
        <v>150</v>
      </c>
      <c r="D104" s="4">
        <v>0</v>
      </c>
      <c r="E104" s="4">
        <f t="shared" si="4"/>
        <v>0</v>
      </c>
    </row>
    <row r="105" spans="1:5" x14ac:dyDescent="0.25">
      <c r="A105" s="1" t="s">
        <v>20</v>
      </c>
      <c r="B105" s="2">
        <f>SUM(B106:B125)</f>
        <v>245594</v>
      </c>
      <c r="C105" s="2">
        <f>B105</f>
        <v>245594</v>
      </c>
      <c r="D105" s="2">
        <f>SUM(D106:D125)</f>
        <v>90534.030000000013</v>
      </c>
      <c r="E105" s="2">
        <f t="shared" si="4"/>
        <v>36.863290634136021</v>
      </c>
    </row>
    <row r="106" spans="1:5" x14ac:dyDescent="0.25">
      <c r="A106" s="3" t="s">
        <v>42</v>
      </c>
      <c r="B106" s="4">
        <v>6604</v>
      </c>
      <c r="C106" s="4">
        <v>6604</v>
      </c>
      <c r="D106" s="4">
        <v>17322.55</v>
      </c>
      <c r="E106" s="4">
        <f>+D106/C106*100</f>
        <v>262.30390672319805</v>
      </c>
    </row>
    <row r="107" spans="1:5" x14ac:dyDescent="0.25">
      <c r="A107" s="3" t="s">
        <v>43</v>
      </c>
      <c r="B107" s="4">
        <v>200</v>
      </c>
      <c r="C107" s="4">
        <v>200</v>
      </c>
      <c r="D107" s="4">
        <v>120</v>
      </c>
      <c r="E107" s="4">
        <f t="shared" ref="E107:E125" si="6">+D107/C107*100</f>
        <v>60</v>
      </c>
    </row>
    <row r="108" spans="1:5" x14ac:dyDescent="0.25">
      <c r="A108" s="3" t="s">
        <v>44</v>
      </c>
      <c r="B108" s="4">
        <v>1090</v>
      </c>
      <c r="C108" s="4">
        <v>1090</v>
      </c>
      <c r="D108" s="4">
        <v>773</v>
      </c>
      <c r="E108" s="4">
        <f t="shared" si="6"/>
        <v>70.917431192660558</v>
      </c>
    </row>
    <row r="109" spans="1:5" x14ac:dyDescent="0.25">
      <c r="A109" s="3" t="s">
        <v>45</v>
      </c>
      <c r="B109" s="4">
        <v>100</v>
      </c>
      <c r="C109" s="4">
        <v>100</v>
      </c>
      <c r="D109" s="4">
        <v>226.92</v>
      </c>
      <c r="E109" s="4">
        <f t="shared" si="6"/>
        <v>226.91999999999996</v>
      </c>
    </row>
    <row r="110" spans="1:5" ht="26.25" x14ac:dyDescent="0.25">
      <c r="A110" s="3" t="s">
        <v>46</v>
      </c>
      <c r="B110" s="4">
        <v>100</v>
      </c>
      <c r="C110" s="4">
        <v>100</v>
      </c>
      <c r="D110" s="4">
        <v>40.97</v>
      </c>
      <c r="E110" s="4">
        <f t="shared" si="6"/>
        <v>40.97</v>
      </c>
    </row>
    <row r="111" spans="1:5" x14ac:dyDescent="0.25">
      <c r="A111" s="3" t="s">
        <v>48</v>
      </c>
      <c r="B111" s="4">
        <v>1000</v>
      </c>
      <c r="C111" s="4">
        <v>1000</v>
      </c>
      <c r="D111" s="4">
        <v>427.4</v>
      </c>
      <c r="E111" s="4">
        <f t="shared" si="6"/>
        <v>42.74</v>
      </c>
    </row>
    <row r="112" spans="1:5" x14ac:dyDescent="0.25">
      <c r="A112" s="3" t="s">
        <v>49</v>
      </c>
      <c r="B112" s="4">
        <v>0</v>
      </c>
      <c r="C112" s="4">
        <v>0</v>
      </c>
      <c r="D112" s="4">
        <v>6096.19</v>
      </c>
      <c r="E112" s="4" t="e">
        <f t="shared" si="6"/>
        <v>#DIV/0!</v>
      </c>
    </row>
    <row r="113" spans="1:5" ht="26.25" x14ac:dyDescent="0.25">
      <c r="A113" s="3" t="s">
        <v>50</v>
      </c>
      <c r="B113" s="4">
        <v>0</v>
      </c>
      <c r="C113" s="4">
        <v>0</v>
      </c>
      <c r="D113" s="4">
        <v>803.89</v>
      </c>
      <c r="E113" s="4" t="e">
        <f t="shared" si="6"/>
        <v>#DIV/0!</v>
      </c>
    </row>
    <row r="114" spans="1:5" x14ac:dyDescent="0.25">
      <c r="A114" s="3" t="s">
        <v>125</v>
      </c>
      <c r="B114" s="4">
        <v>0</v>
      </c>
      <c r="C114" s="4">
        <v>0</v>
      </c>
      <c r="D114" s="4">
        <v>361.38</v>
      </c>
      <c r="E114" s="4" t="e">
        <f t="shared" si="6"/>
        <v>#DIV/0!</v>
      </c>
    </row>
    <row r="115" spans="1:5" x14ac:dyDescent="0.25">
      <c r="A115" s="3" t="s">
        <v>53</v>
      </c>
      <c r="B115" s="4">
        <v>50000</v>
      </c>
      <c r="C115" s="4">
        <v>50000</v>
      </c>
      <c r="D115" s="4">
        <v>21922</v>
      </c>
      <c r="E115" s="4">
        <f t="shared" si="6"/>
        <v>43.844000000000001</v>
      </c>
    </row>
    <row r="116" spans="1:5" x14ac:dyDescent="0.25">
      <c r="A116" s="3" t="s">
        <v>54</v>
      </c>
      <c r="B116" s="4">
        <v>1000</v>
      </c>
      <c r="C116" s="4">
        <v>1000</v>
      </c>
      <c r="D116" s="4">
        <v>0</v>
      </c>
      <c r="E116" s="4">
        <f t="shared" si="6"/>
        <v>0</v>
      </c>
    </row>
    <row r="117" spans="1:5" x14ac:dyDescent="0.25">
      <c r="A117" s="3" t="s">
        <v>57</v>
      </c>
      <c r="B117" s="4"/>
      <c r="C117" s="4"/>
      <c r="D117" s="4">
        <v>18.22</v>
      </c>
      <c r="E117" s="4" t="e">
        <f t="shared" si="6"/>
        <v>#DIV/0!</v>
      </c>
    </row>
    <row r="118" spans="1:5" x14ac:dyDescent="0.25">
      <c r="A118" s="3" t="s">
        <v>58</v>
      </c>
      <c r="B118" s="4">
        <v>100000</v>
      </c>
      <c r="C118" s="4">
        <v>100000</v>
      </c>
      <c r="D118" s="4">
        <v>30230</v>
      </c>
      <c r="E118" s="4">
        <f t="shared" si="6"/>
        <v>30.23</v>
      </c>
    </row>
    <row r="119" spans="1:5" x14ac:dyDescent="0.25">
      <c r="A119" s="3" t="s">
        <v>67</v>
      </c>
      <c r="B119" s="4">
        <v>0</v>
      </c>
      <c r="C119" s="4">
        <v>0</v>
      </c>
      <c r="D119" s="4">
        <v>138.75</v>
      </c>
      <c r="E119" s="4" t="e">
        <f t="shared" si="6"/>
        <v>#DIV/0!</v>
      </c>
    </row>
    <row r="120" spans="1:5" x14ac:dyDescent="0.25">
      <c r="A120" s="3" t="s">
        <v>78</v>
      </c>
      <c r="B120" s="4">
        <v>10000</v>
      </c>
      <c r="C120" s="4">
        <v>10000</v>
      </c>
      <c r="D120" s="4">
        <v>1325.35</v>
      </c>
      <c r="E120" s="4">
        <f t="shared" si="6"/>
        <v>13.253499999999999</v>
      </c>
    </row>
    <row r="121" spans="1:5" x14ac:dyDescent="0.25">
      <c r="A121" s="3" t="s">
        <v>74</v>
      </c>
      <c r="B121" s="4">
        <v>500</v>
      </c>
      <c r="C121" s="4">
        <v>500</v>
      </c>
      <c r="D121" s="4">
        <v>0</v>
      </c>
      <c r="E121" s="4">
        <f t="shared" si="6"/>
        <v>0</v>
      </c>
    </row>
    <row r="122" spans="1:5" x14ac:dyDescent="0.25">
      <c r="A122" s="3" t="s">
        <v>79</v>
      </c>
      <c r="B122" s="4">
        <v>0</v>
      </c>
      <c r="C122" s="4">
        <v>0</v>
      </c>
      <c r="D122" s="4">
        <v>2450</v>
      </c>
      <c r="E122" s="4" t="e">
        <f t="shared" si="6"/>
        <v>#DIV/0!</v>
      </c>
    </row>
    <row r="123" spans="1:5" x14ac:dyDescent="0.25">
      <c r="A123" s="3" t="s">
        <v>76</v>
      </c>
      <c r="B123" s="4">
        <v>5000</v>
      </c>
      <c r="C123" s="4">
        <v>5000</v>
      </c>
      <c r="D123" s="4">
        <v>8277.41</v>
      </c>
      <c r="E123" s="4">
        <f t="shared" si="6"/>
        <v>165.54819999999998</v>
      </c>
    </row>
    <row r="124" spans="1:5" x14ac:dyDescent="0.25">
      <c r="A124" s="3" t="s">
        <v>77</v>
      </c>
      <c r="B124" s="4">
        <v>30000</v>
      </c>
      <c r="C124" s="4">
        <v>30000</v>
      </c>
      <c r="D124" s="4">
        <v>0</v>
      </c>
      <c r="E124" s="4">
        <f t="shared" si="6"/>
        <v>0</v>
      </c>
    </row>
    <row r="125" spans="1:5" x14ac:dyDescent="0.25">
      <c r="A125" s="3" t="s">
        <v>130</v>
      </c>
      <c r="B125" s="4">
        <v>40000</v>
      </c>
      <c r="C125" s="4">
        <v>40000</v>
      </c>
      <c r="D125" s="4">
        <v>0</v>
      </c>
      <c r="E125" s="4">
        <f t="shared" si="6"/>
        <v>0</v>
      </c>
    </row>
    <row r="126" spans="1:5" x14ac:dyDescent="0.25">
      <c r="A126" s="1" t="s">
        <v>26</v>
      </c>
      <c r="B126" s="71">
        <f>B127</f>
        <v>3000</v>
      </c>
      <c r="C126" s="71">
        <f>B126</f>
        <v>3000</v>
      </c>
      <c r="D126" s="72">
        <f>D127</f>
        <v>386.05</v>
      </c>
      <c r="E126" s="71">
        <f t="shared" ref="E126:E131" si="7">+D126/C126*100</f>
        <v>12.868333333333334</v>
      </c>
    </row>
    <row r="127" spans="1:5" x14ac:dyDescent="0.25">
      <c r="A127" s="1" t="s">
        <v>27</v>
      </c>
      <c r="B127" s="71">
        <f>SUM(B128:B130)</f>
        <v>3000</v>
      </c>
      <c r="C127" s="71">
        <f>B127</f>
        <v>3000</v>
      </c>
      <c r="D127" s="72">
        <f>SUM(D128:D130)</f>
        <v>386.05</v>
      </c>
      <c r="E127" s="71">
        <f t="shared" si="7"/>
        <v>12.868333333333334</v>
      </c>
    </row>
    <row r="128" spans="1:5" x14ac:dyDescent="0.25">
      <c r="A128" s="3" t="s">
        <v>54</v>
      </c>
      <c r="B128" s="4">
        <v>1000</v>
      </c>
      <c r="C128" s="66">
        <f t="shared" ref="C128:C130" si="8">B128</f>
        <v>1000</v>
      </c>
      <c r="D128" s="70"/>
      <c r="E128" s="66">
        <f t="shared" si="7"/>
        <v>0</v>
      </c>
    </row>
    <row r="129" spans="1:5" x14ac:dyDescent="0.25">
      <c r="A129" s="3" t="s">
        <v>65</v>
      </c>
      <c r="B129" s="4">
        <v>1000</v>
      </c>
      <c r="C129" s="66">
        <f t="shared" si="8"/>
        <v>1000</v>
      </c>
      <c r="D129" s="70"/>
      <c r="E129" s="66">
        <f t="shared" si="7"/>
        <v>0</v>
      </c>
    </row>
    <row r="130" spans="1:5" x14ac:dyDescent="0.25">
      <c r="A130" s="3" t="s">
        <v>70</v>
      </c>
      <c r="B130" s="4">
        <v>1000</v>
      </c>
      <c r="C130" s="66">
        <f t="shared" si="8"/>
        <v>1000</v>
      </c>
      <c r="D130" s="70">
        <v>386.05</v>
      </c>
      <c r="E130" s="66">
        <f t="shared" si="7"/>
        <v>38.605000000000004</v>
      </c>
    </row>
    <row r="131" spans="1:5" ht="26.25" x14ac:dyDescent="0.25">
      <c r="A131" s="1" t="s">
        <v>29</v>
      </c>
      <c r="B131" s="71">
        <f>B132</f>
        <v>5000</v>
      </c>
      <c r="C131" s="71">
        <f>C132</f>
        <v>5000</v>
      </c>
      <c r="D131" s="71">
        <f>D132</f>
        <v>0</v>
      </c>
      <c r="E131" s="71">
        <f t="shared" si="7"/>
        <v>0</v>
      </c>
    </row>
    <row r="132" spans="1:5" ht="30.75" customHeight="1" x14ac:dyDescent="0.25">
      <c r="A132" s="1" t="s">
        <v>30</v>
      </c>
      <c r="B132" s="71">
        <f>SUM(B133:B136)</f>
        <v>5000</v>
      </c>
      <c r="C132" s="71">
        <f t="shared" ref="C132:E132" si="9">SUM(C133:C136)</f>
        <v>5000</v>
      </c>
      <c r="D132" s="71">
        <f t="shared" si="9"/>
        <v>0</v>
      </c>
      <c r="E132" s="71">
        <f t="shared" si="9"/>
        <v>0</v>
      </c>
    </row>
    <row r="133" spans="1:5" x14ac:dyDescent="0.25">
      <c r="A133" s="3" t="s">
        <v>74</v>
      </c>
      <c r="B133" s="4">
        <v>1000</v>
      </c>
      <c r="C133" s="66">
        <f>B133</f>
        <v>1000</v>
      </c>
      <c r="D133" s="66">
        <v>0</v>
      </c>
      <c r="E133" s="66">
        <v>0</v>
      </c>
    </row>
    <row r="134" spans="1:5" x14ac:dyDescent="0.25">
      <c r="A134" s="3" t="s">
        <v>79</v>
      </c>
      <c r="B134" s="4">
        <v>1000</v>
      </c>
      <c r="C134" s="66">
        <f t="shared" ref="C134:C136" si="10">B134</f>
        <v>1000</v>
      </c>
      <c r="D134" s="66">
        <v>0</v>
      </c>
      <c r="E134" s="66">
        <v>0</v>
      </c>
    </row>
    <row r="135" spans="1:5" x14ac:dyDescent="0.25">
      <c r="A135" s="3" t="s">
        <v>76</v>
      </c>
      <c r="B135" s="4">
        <v>1000</v>
      </c>
      <c r="C135" s="66">
        <f t="shared" si="10"/>
        <v>1000</v>
      </c>
      <c r="D135" s="66">
        <v>0</v>
      </c>
      <c r="E135" s="66">
        <v>0</v>
      </c>
    </row>
    <row r="136" spans="1:5" x14ac:dyDescent="0.25">
      <c r="A136" s="3" t="s">
        <v>130</v>
      </c>
      <c r="B136" s="4">
        <v>2000</v>
      </c>
      <c r="C136" s="66">
        <f t="shared" si="10"/>
        <v>2000</v>
      </c>
      <c r="D136" s="66">
        <v>0</v>
      </c>
      <c r="E136" s="66">
        <v>0</v>
      </c>
    </row>
  </sheetData>
  <autoFilter ref="A11:E136" xr:uid="{2B75209D-3F88-4C59-952B-579CE367EF56}"/>
  <mergeCells count="2">
    <mergeCell ref="A1:E1"/>
    <mergeCell ref="A3:E3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Prih i rash prema izvorima fina</vt:lpstr>
      <vt:lpstr>Rashodi prema funkcijskoj klasi</vt:lpstr>
      <vt:lpstr>Račun financiranja</vt:lpstr>
      <vt:lpstr>Račun financiranja prema izvori</vt:lpstr>
      <vt:lpstr>II. 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PPKR002</dc:creator>
  <cp:lastModifiedBy>Nabava</cp:lastModifiedBy>
  <cp:lastPrinted>2025-07-24T07:11:07Z</cp:lastPrinted>
  <dcterms:created xsi:type="dcterms:W3CDTF">2023-07-17T10:38:24Z</dcterms:created>
  <dcterms:modified xsi:type="dcterms:W3CDTF">2025-07-24T07:19:36Z</dcterms:modified>
</cp:coreProperties>
</file>